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72.0.100.98\情報政策係\【⑭統計】\09読谷村統計書\R5       読谷村統計書発刊一件\07.ホームページ掲載用\Excel\"/>
    </mc:Choice>
  </mc:AlternateContent>
  <bookViews>
    <workbookView xWindow="0" yWindow="0" windowWidth="23880" windowHeight="6540"/>
  </bookViews>
  <sheets>
    <sheet name="目次" sheetId="16" r:id="rId1"/>
    <sheet name="1" sheetId="1" r:id="rId2"/>
    <sheet name="2" sheetId="3" r:id="rId3"/>
    <sheet name="3-4" sheetId="4" r:id="rId4"/>
    <sheet name="6" sheetId="5" state="hidden" r:id="rId5"/>
    <sheet name="5 " sheetId="17" r:id="rId6"/>
    <sheet name="6 " sheetId="14" r:id="rId7"/>
    <sheet name="7" sheetId="6" r:id="rId8"/>
    <sheet name="8+9(H18)" sheetId="12" state="hidden" r:id="rId9"/>
    <sheet name="8-9 " sheetId="15" r:id="rId10"/>
    <sheet name="10" sheetId="11" r:id="rId11"/>
  </sheets>
  <externalReferences>
    <externalReference r:id="rId12"/>
  </externalReferences>
  <definedNames>
    <definedName name="_xlnm.Print_Area" localSheetId="1">'1'!$A$1:$G$32</definedName>
    <definedName name="_xlnm.Print_Area" localSheetId="10">'10'!$A$1:$H$29</definedName>
    <definedName name="_xlnm.Print_Area" localSheetId="2">'2'!$A$1:$J$19</definedName>
    <definedName name="_xlnm.Print_Area" localSheetId="3">'3-4'!$A$1:$G$52</definedName>
    <definedName name="_xlnm.Print_Area" localSheetId="5">'5 '!$A$1:$F$27</definedName>
    <definedName name="_xlnm.Print_Area" localSheetId="6">'6 '!$A$1:$I$31</definedName>
    <definedName name="_xlnm.Print_Area" localSheetId="7">'7'!$A$1:$G$27</definedName>
    <definedName name="_xlnm.Print_Area" localSheetId="9">'8-9 '!$A$1:$G$36</definedName>
    <definedName name="_xlnm.Print_Area" localSheetId="0">目次!$A$1:$C$13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6" i="17" l="1"/>
  <c r="B25" i="17"/>
  <c r="B24" i="17"/>
  <c r="B23" i="17"/>
  <c r="B22" i="17"/>
  <c r="B21" i="17"/>
  <c r="B20" i="17"/>
  <c r="B19" i="17"/>
  <c r="B18" i="17"/>
  <c r="B17" i="17"/>
  <c r="B14" i="17"/>
  <c r="B13" i="17"/>
  <c r="B12" i="17"/>
  <c r="B11" i="17"/>
  <c r="B10" i="17"/>
  <c r="B9" i="17"/>
  <c r="B8" i="17"/>
  <c r="B7" i="17"/>
  <c r="B6" i="17"/>
  <c r="G26" i="11" l="1"/>
  <c r="D26" i="11"/>
  <c r="B26" i="11"/>
  <c r="G25" i="11"/>
  <c r="D25" i="11"/>
  <c r="B25" i="11"/>
  <c r="G24" i="11"/>
  <c r="D24" i="11"/>
  <c r="B24" i="11"/>
  <c r="G23" i="11"/>
  <c r="D23" i="11"/>
  <c r="B23" i="11"/>
  <c r="G22" i="11"/>
  <c r="D22" i="11"/>
  <c r="B22" i="11"/>
  <c r="G21" i="11"/>
  <c r="D21" i="11"/>
  <c r="B21" i="11"/>
  <c r="G20" i="11"/>
  <c r="D20" i="11"/>
  <c r="B20" i="11"/>
  <c r="G19" i="11"/>
  <c r="D19" i="11"/>
  <c r="B19" i="11"/>
  <c r="G18" i="11"/>
  <c r="D18" i="11"/>
  <c r="B18" i="11"/>
  <c r="G17" i="11"/>
  <c r="D17" i="11"/>
  <c r="B17" i="11"/>
  <c r="E11" i="11"/>
  <c r="C11" i="11"/>
  <c r="E10" i="11"/>
  <c r="C10" i="11"/>
  <c r="E9" i="11"/>
  <c r="C9" i="11"/>
  <c r="E8" i="11"/>
  <c r="C8" i="11"/>
  <c r="E7" i="11"/>
  <c r="C7" i="11"/>
  <c r="E6" i="11"/>
  <c r="C6" i="11"/>
  <c r="F26" i="6"/>
  <c r="E26" i="6"/>
  <c r="G26" i="6" s="1"/>
  <c r="C26" i="6"/>
  <c r="B26" i="6"/>
  <c r="D26" i="6" s="1"/>
  <c r="F25" i="6"/>
  <c r="E25" i="6"/>
  <c r="G25" i="6" s="1"/>
  <c r="C25" i="6"/>
  <c r="B25" i="6"/>
  <c r="D25" i="6" s="1"/>
  <c r="F24" i="6"/>
  <c r="E24" i="6"/>
  <c r="G24" i="6" s="1"/>
  <c r="C24" i="6"/>
  <c r="B24" i="6"/>
  <c r="D24" i="6" s="1"/>
  <c r="F23" i="6"/>
  <c r="E23" i="6"/>
  <c r="G23" i="6" s="1"/>
  <c r="C23" i="6"/>
  <c r="B23" i="6"/>
  <c r="D23" i="6" s="1"/>
  <c r="F22" i="6"/>
  <c r="E22" i="6"/>
  <c r="G22" i="6" s="1"/>
  <c r="C22" i="6"/>
  <c r="B22" i="6"/>
  <c r="D22" i="6" s="1"/>
  <c r="F21" i="6"/>
  <c r="E21" i="6"/>
  <c r="G21" i="6" s="1"/>
  <c r="C21" i="6"/>
  <c r="B21" i="6"/>
  <c r="D21" i="6" s="1"/>
  <c r="F20" i="6"/>
  <c r="E20" i="6"/>
  <c r="G20" i="6" s="1"/>
  <c r="C20" i="6"/>
  <c r="B20" i="6"/>
  <c r="D20" i="6" s="1"/>
  <c r="F19" i="6"/>
  <c r="E19" i="6"/>
  <c r="G19" i="6" s="1"/>
  <c r="C19" i="6"/>
  <c r="B19" i="6"/>
  <c r="D19" i="6" s="1"/>
  <c r="F18" i="6"/>
  <c r="E18" i="6"/>
  <c r="G18" i="6" s="1"/>
  <c r="C18" i="6"/>
  <c r="B18" i="6"/>
  <c r="D18" i="6" s="1"/>
  <c r="F17" i="6"/>
  <c r="E17" i="6"/>
  <c r="G17" i="6" s="1"/>
  <c r="C17" i="6"/>
  <c r="B17" i="6"/>
  <c r="D17" i="6" s="1"/>
  <c r="G15" i="6"/>
  <c r="D15" i="6"/>
  <c r="G14" i="6"/>
  <c r="D14" i="6"/>
  <c r="G13" i="6"/>
  <c r="D13" i="6"/>
  <c r="G12" i="6"/>
  <c r="D12" i="6"/>
  <c r="G11" i="6"/>
  <c r="D11" i="6"/>
  <c r="G10" i="6"/>
  <c r="D10" i="6"/>
  <c r="G9" i="6"/>
  <c r="D9" i="6"/>
  <c r="G8" i="6"/>
  <c r="D8" i="6"/>
  <c r="G7" i="6"/>
  <c r="D7" i="6"/>
  <c r="G6" i="6"/>
  <c r="D6" i="6"/>
  <c r="H26" i="14"/>
  <c r="H25" i="14"/>
  <c r="H24" i="14"/>
  <c r="H23" i="14"/>
  <c r="H22" i="14"/>
  <c r="H21" i="14"/>
  <c r="H20" i="14"/>
  <c r="H19" i="14"/>
  <c r="H18" i="14"/>
  <c r="H17" i="14"/>
  <c r="E49" i="4"/>
  <c r="F49" i="4" s="1"/>
  <c r="B49" i="4"/>
  <c r="E48" i="4"/>
  <c r="F48" i="4" s="1"/>
  <c r="B48" i="4"/>
  <c r="E47" i="4"/>
  <c r="F47" i="4" s="1"/>
  <c r="B47" i="4"/>
  <c r="E46" i="4"/>
  <c r="F46" i="4" s="1"/>
  <c r="B46" i="4"/>
  <c r="E45" i="4"/>
  <c r="F45" i="4" s="1"/>
  <c r="B45" i="4"/>
  <c r="E44" i="4"/>
  <c r="F44" i="4" s="1"/>
  <c r="B44" i="4"/>
  <c r="E43" i="4"/>
  <c r="F43" i="4" s="1"/>
  <c r="B43" i="4"/>
  <c r="E42" i="4"/>
  <c r="F42" i="4" s="1"/>
  <c r="B42" i="4"/>
  <c r="E41" i="4"/>
  <c r="F41" i="4" s="1"/>
  <c r="B41" i="4"/>
  <c r="E40" i="4"/>
  <c r="F40" i="4" s="1"/>
  <c r="B40" i="4"/>
  <c r="G38" i="4"/>
  <c r="G37" i="4"/>
  <c r="F37" i="4"/>
  <c r="G36" i="4"/>
  <c r="F36" i="4"/>
  <c r="G35" i="4"/>
  <c r="F35" i="4"/>
  <c r="G34" i="4"/>
  <c r="F34" i="4"/>
  <c r="G33" i="4"/>
  <c r="F33" i="4"/>
  <c r="G32" i="4"/>
  <c r="F32" i="4"/>
  <c r="G31" i="4"/>
  <c r="F31" i="4"/>
  <c r="G30" i="4"/>
  <c r="C30" i="4"/>
  <c r="I17" i="3"/>
  <c r="D17" i="3"/>
  <c r="H17" i="3" s="1"/>
  <c r="I16" i="3"/>
  <c r="H16" i="3"/>
  <c r="D16" i="3"/>
  <c r="I15" i="3"/>
  <c r="D15" i="3"/>
  <c r="H15" i="3" s="1"/>
  <c r="I14" i="3"/>
  <c r="H14" i="3"/>
  <c r="D14" i="3"/>
  <c r="I13" i="3"/>
  <c r="D13" i="3"/>
  <c r="H13" i="3" s="1"/>
  <c r="I12" i="3"/>
  <c r="D12" i="3"/>
  <c r="G12" i="3" s="1"/>
  <c r="I11" i="3"/>
  <c r="D11" i="3"/>
  <c r="G11" i="3" s="1"/>
  <c r="I10" i="3"/>
  <c r="D10" i="3"/>
  <c r="G10" i="3" s="1"/>
  <c r="I9" i="3"/>
  <c r="D9" i="3"/>
  <c r="G9" i="3" s="1"/>
  <c r="I8" i="3"/>
  <c r="D8" i="3"/>
  <c r="G8" i="3" s="1"/>
  <c r="I7" i="3"/>
  <c r="H7" i="3"/>
  <c r="E26" i="1"/>
  <c r="E25" i="1"/>
  <c r="E24" i="1"/>
  <c r="E23" i="1"/>
  <c r="E22" i="1"/>
  <c r="E20" i="1"/>
  <c r="E19" i="1"/>
  <c r="E18" i="1"/>
  <c r="E17" i="1"/>
  <c r="E16" i="1"/>
  <c r="E15" i="1"/>
  <c r="E14" i="1"/>
  <c r="E13" i="1"/>
  <c r="E12" i="1"/>
  <c r="E11" i="1"/>
  <c r="H8" i="3" l="1"/>
  <c r="H9" i="3"/>
  <c r="H10" i="3"/>
  <c r="H11" i="3"/>
  <c r="H12" i="3"/>
  <c r="G40" i="4"/>
  <c r="G41" i="4"/>
  <c r="G42" i="4"/>
  <c r="G43" i="4"/>
  <c r="G44" i="4"/>
  <c r="G45" i="4"/>
  <c r="G46" i="4"/>
  <c r="G47" i="4"/>
  <c r="G48" i="4"/>
  <c r="G49" i="4"/>
  <c r="H18" i="11"/>
  <c r="H20" i="11"/>
  <c r="H22" i="11"/>
  <c r="H24" i="11"/>
  <c r="H26" i="11"/>
  <c r="H17" i="11"/>
  <c r="H19" i="11"/>
  <c r="H21" i="11"/>
  <c r="H23" i="11"/>
  <c r="H25" i="11"/>
  <c r="F17" i="11"/>
  <c r="F18" i="11"/>
  <c r="F19" i="11"/>
  <c r="F20" i="11"/>
  <c r="F21" i="11"/>
  <c r="F22" i="11"/>
  <c r="F23" i="11"/>
  <c r="F24" i="11"/>
  <c r="F25" i="11"/>
  <c r="F26" i="11"/>
</calcChain>
</file>

<file path=xl/sharedStrings.xml><?xml version="1.0" encoding="utf-8"?>
<sst xmlns="http://schemas.openxmlformats.org/spreadsheetml/2006/main" count="339" uniqueCount="198">
  <si>
    <t>総水量</t>
  </si>
  <si>
    <t>営業用</t>
  </si>
  <si>
    <t>(5)　用途別有収水量の推移</t>
  </si>
  <si>
    <t>読谷調整池</t>
    <rPh sb="0" eb="2">
      <t>ヨミタン</t>
    </rPh>
    <rPh sb="2" eb="5">
      <t>チョウセイチ</t>
    </rPh>
    <phoneticPr fontId="2"/>
  </si>
  <si>
    <t>家事用</t>
  </si>
  <si>
    <t>給水人口</t>
  </si>
  <si>
    <t>臨時用</t>
    <rPh sb="0" eb="2">
      <t>リンジ</t>
    </rPh>
    <rPh sb="2" eb="3">
      <t>ヨウ</t>
    </rPh>
    <phoneticPr fontId="12" alignment="noControl"/>
  </si>
  <si>
    <t>長浜　2569</t>
    <rPh sb="0" eb="2">
      <t>ナガハマ</t>
    </rPh>
    <phoneticPr fontId="2"/>
  </si>
  <si>
    <t>普及率</t>
  </si>
  <si>
    <t>平成 4年度</t>
  </si>
  <si>
    <t>　　　資料：水道課</t>
    <rPh sb="3" eb="5">
      <t>シリョウ</t>
    </rPh>
    <phoneticPr fontId="2"/>
  </si>
  <si>
    <t>　(7)　水道会計（歳入・歳出）決算状況の推移</t>
  </si>
  <si>
    <t>マッピングシステム</t>
  </si>
  <si>
    <t>有収水量
(Ｃ)</t>
  </si>
  <si>
    <t>一般会計
借入</t>
  </si>
  <si>
    <t>団体用</t>
  </si>
  <si>
    <t>有　効　水　量</t>
  </si>
  <si>
    <t>楚辺　2480-2</t>
    <rPh sb="0" eb="2">
      <t>ソベ</t>
    </rPh>
    <phoneticPr fontId="2"/>
  </si>
  <si>
    <t>無収水量</t>
  </si>
  <si>
    <t>(8)　上水道施設一覧表</t>
    <rPh sb="4" eb="7">
      <t>ジョウスイドウ</t>
    </rPh>
    <rPh sb="7" eb="9">
      <t>シセツ</t>
    </rPh>
    <rPh sb="9" eb="11">
      <t>イチラン</t>
    </rPh>
    <rPh sb="11" eb="12">
      <t>ヒョウ</t>
    </rPh>
    <phoneticPr fontId="2"/>
  </si>
  <si>
    <t>無効水量</t>
  </si>
  <si>
    <t>有収率
Ｃ/Ａ</t>
  </si>
  <si>
    <t>(4)　１日配水量及び１人使用水量</t>
  </si>
  <si>
    <t>給水区域内
人 口</t>
  </si>
  <si>
    <t>　　　単位：千円</t>
  </si>
  <si>
    <t>投資額</t>
  </si>
  <si>
    <t>単位：㎥</t>
    <rPh sb="0" eb="2">
      <t>タンイ</t>
    </rPh>
    <phoneticPr fontId="12" alignment="noControl"/>
  </si>
  <si>
    <t>補助金</t>
  </si>
  <si>
    <t>貯水量</t>
    <rPh sb="0" eb="3">
      <t>チョスイリョウ</t>
    </rPh>
    <phoneticPr fontId="2"/>
  </si>
  <si>
    <t>企業債</t>
  </si>
  <si>
    <t>有効率　
Ｂ/Ａ</t>
  </si>
  <si>
    <t>留保資金</t>
  </si>
  <si>
    <t>その他</t>
  </si>
  <si>
    <t>平成4年度</t>
  </si>
  <si>
    <t>歳　　　　入</t>
  </si>
  <si>
    <t>歳　　　　出</t>
  </si>
  <si>
    <t>喜名調整池</t>
    <rPh sb="0" eb="2">
      <t>キナ</t>
    </rPh>
    <rPh sb="2" eb="4">
      <t>チョウセイ</t>
    </rPh>
    <rPh sb="4" eb="5">
      <t>チ</t>
    </rPh>
    <phoneticPr fontId="2"/>
  </si>
  <si>
    <t>予算額</t>
  </si>
  <si>
    <t>配水量　　</t>
  </si>
  <si>
    <t>決算額</t>
  </si>
  <si>
    <t>収入率</t>
  </si>
  <si>
    <t>執行率</t>
  </si>
  <si>
    <t>所在地</t>
    <rPh sb="0" eb="3">
      <t>ショザイチ</t>
    </rPh>
    <phoneticPr fontId="2"/>
  </si>
  <si>
    <t>〃</t>
  </si>
  <si>
    <t>単位：人、％</t>
    <rPh sb="0" eb="2">
      <t>タンイ</t>
    </rPh>
    <rPh sb="3" eb="4">
      <t>ヒト</t>
    </rPh>
    <phoneticPr fontId="2"/>
  </si>
  <si>
    <t>７　上　水　道</t>
  </si>
  <si>
    <t>◆　上水道</t>
  </si>
  <si>
    <t>区分</t>
    <rPh sb="0" eb="2">
      <t>クブン</t>
    </rPh>
    <phoneticPr fontId="2"/>
  </si>
  <si>
    <t>年度</t>
    <rPh sb="0" eb="2">
      <t>ネンド</t>
    </rPh>
    <phoneticPr fontId="2"/>
  </si>
  <si>
    <t>(1)　水道の普及状況</t>
  </si>
  <si>
    <t>平成12年</t>
    <rPh sb="0" eb="2">
      <t>ヘイセイ</t>
    </rPh>
    <rPh sb="4" eb="5">
      <t>ネン</t>
    </rPh>
    <phoneticPr fontId="2"/>
  </si>
  <si>
    <t>単位：㎥、％</t>
    <rPh sb="0" eb="2">
      <t>タンイ</t>
    </rPh>
    <phoneticPr fontId="13"/>
  </si>
  <si>
    <t>施設名称</t>
    <rPh sb="0" eb="2">
      <t>シセツ</t>
    </rPh>
    <rPh sb="2" eb="4">
      <t>メイショウ</t>
    </rPh>
    <phoneticPr fontId="2"/>
  </si>
  <si>
    <t>1日平均配水量　㎥</t>
  </si>
  <si>
    <t>資　金　内　訳</t>
  </si>
  <si>
    <t>55kw（2台）、75kw（3台）</t>
  </si>
  <si>
    <t>-</t>
  </si>
  <si>
    <t>ワタベウエディング前給水栓</t>
    <rPh sb="9" eb="10">
      <t>マエ</t>
    </rPh>
    <rPh sb="10" eb="13">
      <t>キュウスイセン</t>
    </rPh>
    <phoneticPr fontId="2"/>
  </si>
  <si>
    <t>伊良皆ファミリーマート北</t>
    <rPh sb="0" eb="3">
      <t>イラミナ</t>
    </rPh>
    <rPh sb="11" eb="12">
      <t>キタ</t>
    </rPh>
    <phoneticPr fontId="2"/>
  </si>
  <si>
    <t>配水量　　
㎥</t>
  </si>
  <si>
    <t>1日最大配水量　㎥</t>
  </si>
  <si>
    <t>1人1日平均
使用水量　
ℓ</t>
  </si>
  <si>
    <t>1人1日最大
使用水量
　ℓ</t>
  </si>
  <si>
    <t>瀬名波FBIS前</t>
    <rPh sb="0" eb="2">
      <t>セナ</t>
    </rPh>
    <rPh sb="2" eb="3">
      <t>ハ</t>
    </rPh>
    <rPh sb="7" eb="8">
      <t>マエ</t>
    </rPh>
    <phoneticPr fontId="2"/>
  </si>
  <si>
    <t>配水量　　
(Ａ)</t>
  </si>
  <si>
    <t>喜名　2057-3</t>
    <rPh sb="0" eb="2">
      <t>キナ</t>
    </rPh>
    <phoneticPr fontId="2"/>
  </si>
  <si>
    <t>総　量　　
(Ｂ)</t>
  </si>
  <si>
    <t>平成9年度</t>
    <rPh sb="0" eb="2">
      <t>ヘイセイ</t>
    </rPh>
    <rPh sb="3" eb="5">
      <t>ネンド</t>
    </rPh>
    <phoneticPr fontId="2"/>
  </si>
  <si>
    <t>座喜味配水池</t>
    <rPh sb="0" eb="3">
      <t>ザキミ</t>
    </rPh>
    <rPh sb="3" eb="6">
      <t>ハイスイチ</t>
    </rPh>
    <phoneticPr fontId="2"/>
  </si>
  <si>
    <t>H4</t>
  </si>
  <si>
    <t>(8)　上水道施設・設備一覧表</t>
    <rPh sb="4" eb="7">
      <t>ジョウスイドウ</t>
    </rPh>
    <rPh sb="7" eb="9">
      <t>シセツ</t>
    </rPh>
    <rPh sb="10" eb="12">
      <t>セツビ</t>
    </rPh>
    <rPh sb="12" eb="14">
      <t>イチラン</t>
    </rPh>
    <rPh sb="14" eb="15">
      <t>ヒョウ</t>
    </rPh>
    <phoneticPr fontId="2"/>
  </si>
  <si>
    <t>(2)　有効水量・無効水量の推移</t>
  </si>
  <si>
    <t>資料：上下水道課</t>
    <rPh sb="0" eb="2">
      <t>シリョウ</t>
    </rPh>
    <rPh sb="3" eb="5">
      <t>ジョウゲ</t>
    </rPh>
    <rPh sb="5" eb="7">
      <t>スイドウ</t>
    </rPh>
    <rPh sb="7" eb="8">
      <t>カ</t>
    </rPh>
    <phoneticPr fontId="2"/>
  </si>
  <si>
    <t>(6)　水道施設投資状況の推移</t>
  </si>
  <si>
    <t>(9)　水質調査地点一覧表</t>
    <rPh sb="4" eb="6">
      <t>スイシツ</t>
    </rPh>
    <rPh sb="6" eb="8">
      <t>チョウサ</t>
    </rPh>
    <rPh sb="8" eb="10">
      <t>チテン</t>
    </rPh>
    <rPh sb="10" eb="13">
      <t>イチランヒョウ</t>
    </rPh>
    <phoneticPr fontId="2"/>
  </si>
  <si>
    <t>(3)　水道の普及状況の推移</t>
    <rPh sb="12" eb="14">
      <t>スイイ</t>
    </rPh>
    <phoneticPr fontId="2"/>
  </si>
  <si>
    <t>平成10年度</t>
    <rPh sb="0" eb="2">
      <t>ヘイセイ</t>
    </rPh>
    <rPh sb="4" eb="6">
      <t>ネンド</t>
    </rPh>
    <phoneticPr fontId="2"/>
  </si>
  <si>
    <t>座喜味第2配水池</t>
    <rPh sb="0" eb="3">
      <t>ザキミ</t>
    </rPh>
    <rPh sb="3" eb="4">
      <t>ダイ</t>
    </rPh>
    <rPh sb="5" eb="8">
      <t>ハイスイチ</t>
    </rPh>
    <phoneticPr fontId="2"/>
  </si>
  <si>
    <t>水量
（㎥）</t>
    <rPh sb="0" eb="2">
      <t>スイリョウ</t>
    </rPh>
    <phoneticPr fontId="2"/>
  </si>
  <si>
    <t>金額
（千円）</t>
    <rPh sb="0" eb="2">
      <t>キンガク</t>
    </rPh>
    <rPh sb="4" eb="6">
      <t>センエン</t>
    </rPh>
    <phoneticPr fontId="2"/>
  </si>
  <si>
    <t>有収率</t>
    <rPh sb="0" eb="1">
      <t>ユウ</t>
    </rPh>
    <rPh sb="1" eb="2">
      <t>シュウ</t>
    </rPh>
    <rPh sb="2" eb="3">
      <t>リツ</t>
    </rPh>
    <phoneticPr fontId="2"/>
  </si>
  <si>
    <t>差引収益
（千円）</t>
    <rPh sb="0" eb="1">
      <t>サ</t>
    </rPh>
    <rPh sb="1" eb="2">
      <t>ヒ</t>
    </rPh>
    <rPh sb="2" eb="4">
      <t>シュウエキ</t>
    </rPh>
    <rPh sb="6" eb="8">
      <t>センエン</t>
    </rPh>
    <phoneticPr fontId="2"/>
  </si>
  <si>
    <t>1㎥当たり収益
（円）</t>
    <rPh sb="2" eb="3">
      <t>ア</t>
    </rPh>
    <rPh sb="5" eb="7">
      <t>シュウエキ</t>
    </rPh>
    <rPh sb="9" eb="10">
      <t>エン</t>
    </rPh>
    <phoneticPr fontId="2"/>
  </si>
  <si>
    <t>１人１日最大使用水量(ℓ)＝１日最大配水量(㎥)÷給水人口(人)×1000</t>
  </si>
  <si>
    <t>給　　水</t>
    <rPh sb="0" eb="1">
      <t>キュウ</t>
    </rPh>
    <rPh sb="3" eb="4">
      <t>ミズ</t>
    </rPh>
    <phoneticPr fontId="2"/>
  </si>
  <si>
    <t>受　　水</t>
    <rPh sb="0" eb="1">
      <t>ウケ</t>
    </rPh>
    <rPh sb="3" eb="4">
      <t>ミズ</t>
    </rPh>
    <phoneticPr fontId="2"/>
  </si>
  <si>
    <t>長浜　2580</t>
    <rPh sb="0" eb="2">
      <t>ナガハマ</t>
    </rPh>
    <phoneticPr fontId="2"/>
  </si>
  <si>
    <t>平成5年度</t>
  </si>
  <si>
    <t>H5</t>
  </si>
  <si>
    <t>牧原児童公園</t>
    <rPh sb="0" eb="1">
      <t>マキ</t>
    </rPh>
    <rPh sb="1" eb="2">
      <t>ハラ</t>
    </rPh>
    <rPh sb="2" eb="4">
      <t>ジドウ</t>
    </rPh>
    <rPh sb="4" eb="6">
      <t>コウエン</t>
    </rPh>
    <phoneticPr fontId="2"/>
  </si>
  <si>
    <t>平成6年度</t>
  </si>
  <si>
    <t>H6</t>
  </si>
  <si>
    <t>資料：水道課</t>
    <rPh sb="0" eb="2">
      <t>シリョウ</t>
    </rPh>
    <rPh sb="3" eb="5">
      <t>スイドウ</t>
    </rPh>
    <rPh sb="5" eb="6">
      <t>カ</t>
    </rPh>
    <phoneticPr fontId="2"/>
  </si>
  <si>
    <t>平成7年度</t>
    <rPh sb="0" eb="2">
      <t>ヘイセイ</t>
    </rPh>
    <rPh sb="3" eb="5">
      <t>ネンド</t>
    </rPh>
    <phoneticPr fontId="2"/>
  </si>
  <si>
    <t>平成７年度</t>
    <rPh sb="0" eb="2">
      <t>ヘイセイ</t>
    </rPh>
    <rPh sb="3" eb="5">
      <t>ネンド</t>
    </rPh>
    <phoneticPr fontId="2"/>
  </si>
  <si>
    <t>検査名</t>
    <rPh sb="0" eb="2">
      <t>ケンサ</t>
    </rPh>
    <rPh sb="2" eb="3">
      <t>メイ</t>
    </rPh>
    <phoneticPr fontId="2"/>
  </si>
  <si>
    <t>※営業収益ベース</t>
    <rPh sb="1" eb="3">
      <t>エイギョウ</t>
    </rPh>
    <rPh sb="3" eb="5">
      <t>シュウエキ</t>
    </rPh>
    <phoneticPr fontId="2"/>
  </si>
  <si>
    <t>箇所</t>
    <rPh sb="0" eb="2">
      <t>カショ</t>
    </rPh>
    <phoneticPr fontId="2"/>
  </si>
  <si>
    <t>毎日検査</t>
    <rPh sb="0" eb="2">
      <t>マイニチ</t>
    </rPh>
    <rPh sb="2" eb="4">
      <t>ケンサ</t>
    </rPh>
    <phoneticPr fontId="2"/>
  </si>
  <si>
    <t>毎月検査(11項目)</t>
    <rPh sb="0" eb="2">
      <t>マイツキ</t>
    </rPh>
    <rPh sb="2" eb="4">
      <t>ケンサ</t>
    </rPh>
    <rPh sb="7" eb="9">
      <t>コウモク</t>
    </rPh>
    <phoneticPr fontId="2"/>
  </si>
  <si>
    <t>年4回検査</t>
    <rPh sb="0" eb="1">
      <t>ネン</t>
    </rPh>
    <rPh sb="2" eb="3">
      <t>カイ</t>
    </rPh>
    <rPh sb="3" eb="5">
      <t>ケンサ</t>
    </rPh>
    <phoneticPr fontId="2"/>
  </si>
  <si>
    <t>年1回検査（全項目）</t>
    <rPh sb="0" eb="1">
      <t>ネン</t>
    </rPh>
    <rPh sb="2" eb="3">
      <t>カイ</t>
    </rPh>
    <rPh sb="3" eb="5">
      <t>ケンサ</t>
    </rPh>
    <rPh sb="6" eb="9">
      <t>ゼンコウモク</t>
    </rPh>
    <phoneticPr fontId="2"/>
  </si>
  <si>
    <t>喜名小学校</t>
    <rPh sb="0" eb="1">
      <t>キ</t>
    </rPh>
    <rPh sb="1" eb="2">
      <t>ナ</t>
    </rPh>
    <rPh sb="2" eb="5">
      <t>ショウガッコウ</t>
    </rPh>
    <phoneticPr fontId="2"/>
  </si>
  <si>
    <t>瀬名波ＦＢＩＳ前</t>
    <rPh sb="0" eb="2">
      <t>セナ</t>
    </rPh>
    <rPh sb="2" eb="3">
      <t>ハ</t>
    </rPh>
    <rPh sb="7" eb="8">
      <t>マエ</t>
    </rPh>
    <phoneticPr fontId="2"/>
  </si>
  <si>
    <t>渡具知公民館</t>
    <rPh sb="0" eb="1">
      <t>ト</t>
    </rPh>
    <rPh sb="1" eb="2">
      <t>グ</t>
    </rPh>
    <rPh sb="2" eb="3">
      <t>チ</t>
    </rPh>
    <rPh sb="3" eb="6">
      <t>コウミンカン</t>
    </rPh>
    <phoneticPr fontId="2"/>
  </si>
  <si>
    <t>読谷村多目的広場</t>
    <rPh sb="0" eb="3">
      <t>ヨミタンソン</t>
    </rPh>
    <rPh sb="3" eb="6">
      <t>タモクテキ</t>
    </rPh>
    <rPh sb="6" eb="8">
      <t>ヒロバ</t>
    </rPh>
    <phoneticPr fontId="2"/>
  </si>
  <si>
    <t>伊良皆ファミリーマート前</t>
    <rPh sb="0" eb="3">
      <t>イラミナ</t>
    </rPh>
    <rPh sb="11" eb="12">
      <t>マエ</t>
    </rPh>
    <phoneticPr fontId="2"/>
  </si>
  <si>
    <t>検査地点箇所</t>
    <rPh sb="0" eb="2">
      <t>ケンサ</t>
    </rPh>
    <rPh sb="2" eb="4">
      <t>チテン</t>
    </rPh>
    <rPh sb="4" eb="6">
      <t>カショ</t>
    </rPh>
    <phoneticPr fontId="2"/>
  </si>
  <si>
    <t>ワタベウエディング前消火栓</t>
    <rPh sb="9" eb="10">
      <t>マエ</t>
    </rPh>
    <rPh sb="10" eb="13">
      <t>ショウカセン</t>
    </rPh>
    <phoneticPr fontId="2"/>
  </si>
  <si>
    <t>備考</t>
    <rPh sb="0" eb="2">
      <t>ビコウ</t>
    </rPh>
    <phoneticPr fontId="2"/>
  </si>
  <si>
    <t>座気味系統（Ａ）</t>
    <rPh sb="0" eb="1">
      <t>ザ</t>
    </rPh>
    <rPh sb="1" eb="3">
      <t>キミ</t>
    </rPh>
    <rPh sb="3" eb="5">
      <t>ケイトウ</t>
    </rPh>
    <phoneticPr fontId="2"/>
  </si>
  <si>
    <t>南部系統</t>
    <rPh sb="0" eb="2">
      <t>ナンブ</t>
    </rPh>
    <rPh sb="2" eb="4">
      <t>ケイトウ</t>
    </rPh>
    <phoneticPr fontId="2"/>
  </si>
  <si>
    <t>北部系統</t>
    <rPh sb="0" eb="2">
      <t>ホクブ</t>
    </rPh>
    <rPh sb="2" eb="4">
      <t>ケイトウ</t>
    </rPh>
    <phoneticPr fontId="2"/>
  </si>
  <si>
    <t>座気味系統(Ｂ)</t>
    <rPh sb="0" eb="1">
      <t>ザ</t>
    </rPh>
    <rPh sb="1" eb="3">
      <t>キミ</t>
    </rPh>
    <rPh sb="3" eb="5">
      <t>ケイトウ</t>
    </rPh>
    <phoneticPr fontId="2"/>
  </si>
  <si>
    <t>備    考</t>
    <rPh sb="0" eb="1">
      <t>ソナエ</t>
    </rPh>
    <rPh sb="5" eb="6">
      <t>コウ</t>
    </rPh>
    <phoneticPr fontId="2"/>
  </si>
  <si>
    <t>10,000　㎥</t>
  </si>
  <si>
    <t>12,200　㎥</t>
  </si>
  <si>
    <t>4,000　㎥</t>
  </si>
  <si>
    <t>2,000　㎥</t>
  </si>
  <si>
    <t>"</t>
  </si>
  <si>
    <t>県管理</t>
    <rPh sb="0" eb="1">
      <t>ケン</t>
    </rPh>
    <rPh sb="1" eb="3">
      <t>カンリ</t>
    </rPh>
    <phoneticPr fontId="2"/>
  </si>
  <si>
    <t>　(10)　受水費用及び給水収益比較</t>
    <rPh sb="6" eb="7">
      <t>ジュ</t>
    </rPh>
    <rPh sb="7" eb="8">
      <t>スイ</t>
    </rPh>
    <rPh sb="8" eb="10">
      <t>ヒヨウ</t>
    </rPh>
    <rPh sb="10" eb="11">
      <t>オヨ</t>
    </rPh>
    <rPh sb="12" eb="14">
      <t>キュウスイ</t>
    </rPh>
    <rPh sb="14" eb="16">
      <t>シュウエキ</t>
    </rPh>
    <rPh sb="16" eb="18">
      <t>ヒカク</t>
    </rPh>
    <phoneticPr fontId="2"/>
  </si>
  <si>
    <t>楚辺児童公園</t>
    <rPh sb="0" eb="1">
      <t>ソ</t>
    </rPh>
    <rPh sb="1" eb="2">
      <t>ベ</t>
    </rPh>
    <rPh sb="2" eb="4">
      <t>ジドウ</t>
    </rPh>
    <rPh sb="4" eb="6">
      <t>コウエン</t>
    </rPh>
    <phoneticPr fontId="2"/>
  </si>
  <si>
    <t>H8</t>
  </si>
  <si>
    <t>座喜味第２配水池</t>
    <rPh sb="0" eb="3">
      <t>ザキミ</t>
    </rPh>
    <rPh sb="3" eb="4">
      <t>ダイ</t>
    </rPh>
    <rPh sb="5" eb="8">
      <t>ハイスイチ</t>
    </rPh>
    <phoneticPr fontId="2"/>
  </si>
  <si>
    <t>平成8年度</t>
    <rPh sb="0" eb="2">
      <t>ヘイセイ</t>
    </rPh>
    <rPh sb="3" eb="5">
      <t>ネンド</t>
    </rPh>
    <phoneticPr fontId="2"/>
  </si>
  <si>
    <t>施設・設備名称</t>
    <rPh sb="0" eb="2">
      <t>シセツ</t>
    </rPh>
    <rPh sb="3" eb="5">
      <t>セツビ</t>
    </rPh>
    <rPh sb="5" eb="7">
      <t>メイショウ</t>
    </rPh>
    <phoneticPr fontId="2"/>
  </si>
  <si>
    <t>施設</t>
    <rPh sb="0" eb="2">
      <t>シセツ</t>
    </rPh>
    <phoneticPr fontId="2"/>
  </si>
  <si>
    <t>設備</t>
    <rPh sb="0" eb="2">
      <t>セツビ</t>
    </rPh>
    <phoneticPr fontId="2"/>
  </si>
  <si>
    <t>水道事業計装設備</t>
    <rPh sb="0" eb="2">
      <t>スイドウ</t>
    </rPh>
    <rPh sb="2" eb="4">
      <t>ジギョウ</t>
    </rPh>
    <rPh sb="4" eb="5">
      <t>ケイ</t>
    </rPh>
    <rPh sb="5" eb="6">
      <t>ソウ</t>
    </rPh>
    <rPh sb="6" eb="8">
      <t>セツビ</t>
    </rPh>
    <phoneticPr fontId="2"/>
  </si>
  <si>
    <t>水道施設の中央制御</t>
    <rPh sb="0" eb="2">
      <t>スイドウ</t>
    </rPh>
    <rPh sb="2" eb="4">
      <t>シセツ</t>
    </rPh>
    <rPh sb="5" eb="7">
      <t>チュウオウ</t>
    </rPh>
    <rPh sb="7" eb="9">
      <t>セイギョ</t>
    </rPh>
    <phoneticPr fontId="2"/>
  </si>
  <si>
    <t>楚辺街区公園</t>
    <rPh sb="0" eb="1">
      <t>ソ</t>
    </rPh>
    <rPh sb="1" eb="2">
      <t>ベ</t>
    </rPh>
    <rPh sb="2" eb="4">
      <t>ガイク</t>
    </rPh>
    <rPh sb="4" eb="6">
      <t>コウエン</t>
    </rPh>
    <phoneticPr fontId="2"/>
  </si>
  <si>
    <t>・毎月検査(11項目)</t>
    <rPh sb="1" eb="3">
      <t>マイツキ</t>
    </rPh>
    <rPh sb="3" eb="5">
      <t>ケンサ</t>
    </rPh>
    <rPh sb="8" eb="10">
      <t>コウモク</t>
    </rPh>
    <phoneticPr fontId="2"/>
  </si>
  <si>
    <t>牧原街区公園</t>
    <rPh sb="0" eb="2">
      <t>マキバル</t>
    </rPh>
    <rPh sb="2" eb="4">
      <t>ガイク</t>
    </rPh>
    <rPh sb="4" eb="6">
      <t>コウエン</t>
    </rPh>
    <phoneticPr fontId="2"/>
  </si>
  <si>
    <t>・消毒剤,消毒副生成物</t>
    <rPh sb="1" eb="4">
      <t>ショウドクザイ</t>
    </rPh>
    <rPh sb="5" eb="7">
      <t>ショウドク</t>
    </rPh>
    <phoneticPr fontId="2"/>
  </si>
  <si>
    <t>・水質管理目標設定項目</t>
    <rPh sb="1" eb="3">
      <t>スイシツ</t>
    </rPh>
    <rPh sb="3" eb="5">
      <t>カンリ</t>
    </rPh>
    <rPh sb="5" eb="7">
      <t>モクヒョウ</t>
    </rPh>
    <phoneticPr fontId="2"/>
  </si>
  <si>
    <t xml:space="preserve">         </t>
  </si>
  <si>
    <t>平成10年</t>
    <rPh sb="0" eb="2">
      <t>ヘイセイ</t>
    </rPh>
    <rPh sb="4" eb="5">
      <t>ネン</t>
    </rPh>
    <phoneticPr fontId="2"/>
  </si>
  <si>
    <t>平成11年度</t>
    <rPh sb="0" eb="2">
      <t>ヘイセイ</t>
    </rPh>
    <rPh sb="4" eb="6">
      <t>ネンド</t>
    </rPh>
    <phoneticPr fontId="2"/>
  </si>
  <si>
    <t>平成11年</t>
    <rPh sb="0" eb="2">
      <t>ヘイセイ</t>
    </rPh>
    <rPh sb="4" eb="5">
      <t>ネン</t>
    </rPh>
    <phoneticPr fontId="2"/>
  </si>
  <si>
    <t>H9</t>
  </si>
  <si>
    <t>平成12年度</t>
    <rPh sb="0" eb="2">
      <t>ヘイセイ</t>
    </rPh>
    <rPh sb="4" eb="6">
      <t>ネンド</t>
    </rPh>
    <phoneticPr fontId="2"/>
  </si>
  <si>
    <t>県企業局管理</t>
    <rPh sb="0" eb="1">
      <t>ケン</t>
    </rPh>
    <rPh sb="1" eb="3">
      <t>キギョウ</t>
    </rPh>
    <rPh sb="3" eb="4">
      <t>キョク</t>
    </rPh>
    <rPh sb="4" eb="6">
      <t>カンリ</t>
    </rPh>
    <phoneticPr fontId="2"/>
  </si>
  <si>
    <t>平成12年度</t>
    <rPh sb="0" eb="2">
      <t>ヘイセイ</t>
    </rPh>
    <rPh sb="4" eb="5">
      <t>ネン</t>
    </rPh>
    <rPh sb="5" eb="6">
      <t>ド</t>
    </rPh>
    <phoneticPr fontId="2"/>
  </si>
  <si>
    <t>単位：千円、％</t>
  </si>
  <si>
    <t>水道管路情報管理システム</t>
    <rPh sb="0" eb="2">
      <t>スイドウ</t>
    </rPh>
    <rPh sb="2" eb="3">
      <t>カン</t>
    </rPh>
    <rPh sb="3" eb="4">
      <t>ロ</t>
    </rPh>
    <rPh sb="4" eb="6">
      <t>ジョウホウ</t>
    </rPh>
    <rPh sb="6" eb="8">
      <t>カンリ</t>
    </rPh>
    <phoneticPr fontId="2"/>
  </si>
  <si>
    <t>座喜味城跡配水池</t>
    <rPh sb="0" eb="3">
      <t>ザキミ</t>
    </rPh>
    <rPh sb="3" eb="5">
      <t>ジョウシ</t>
    </rPh>
    <rPh sb="5" eb="8">
      <t>ハイスイチ</t>
    </rPh>
    <phoneticPr fontId="2"/>
  </si>
  <si>
    <t>波平増圧ポンプ場</t>
    <rPh sb="0" eb="2">
      <t>ナミヒラ</t>
    </rPh>
    <rPh sb="2" eb="3">
      <t>ゾウ</t>
    </rPh>
    <rPh sb="3" eb="4">
      <t>アツ</t>
    </rPh>
    <rPh sb="7" eb="8">
      <t>ジョウ</t>
    </rPh>
    <phoneticPr fontId="2"/>
  </si>
  <si>
    <t>座喜味系統(B)</t>
    <rPh sb="0" eb="3">
      <t>ザキミ</t>
    </rPh>
    <rPh sb="3" eb="5">
      <t>ケイトウ</t>
    </rPh>
    <phoneticPr fontId="2"/>
  </si>
  <si>
    <t>座喜味系統（A）</t>
    <rPh sb="0" eb="3">
      <t>ザキミ</t>
    </rPh>
    <rPh sb="3" eb="5">
      <t>ケイトウ</t>
    </rPh>
    <phoneticPr fontId="2"/>
  </si>
  <si>
    <t>※その他は、その他資本収入、当年度消費税及び地方消費税資本的収支調整額及び建設改良積立金のうち、投資に充てた額とする。</t>
  </si>
  <si>
    <t>令和元年度</t>
    <rPh sb="0" eb="2">
      <t>レイワ</t>
    </rPh>
    <rPh sb="2" eb="5">
      <t>ガンネンド</t>
    </rPh>
    <phoneticPr fontId="2"/>
  </si>
  <si>
    <t>資料：上下水道課</t>
    <rPh sb="0" eb="2">
      <t>シリョウ</t>
    </rPh>
    <rPh sb="3" eb="5">
      <t>ジョウゲ</t>
    </rPh>
    <rPh sb="5" eb="6">
      <t>スイ</t>
    </rPh>
    <rPh sb="6" eb="7">
      <t>ドウ</t>
    </rPh>
    <rPh sb="7" eb="8">
      <t>カ</t>
    </rPh>
    <phoneticPr fontId="13"/>
  </si>
  <si>
    <t>　　　資料：上下水道課</t>
    <rPh sb="3" eb="5">
      <t>シリョウ</t>
    </rPh>
    <rPh sb="6" eb="8">
      <t>ジョウゲ</t>
    </rPh>
    <phoneticPr fontId="2"/>
  </si>
  <si>
    <t>※</t>
  </si>
  <si>
    <t>村上下水道課管理</t>
    <rPh sb="0" eb="1">
      <t>ソン</t>
    </rPh>
    <rPh sb="1" eb="3">
      <t>ジョウゲ</t>
    </rPh>
    <rPh sb="3" eb="5">
      <t>スイドウ</t>
    </rPh>
    <rPh sb="5" eb="6">
      <t>カ</t>
    </rPh>
    <rPh sb="6" eb="8">
      <t>カンリ</t>
    </rPh>
    <phoneticPr fontId="2"/>
  </si>
  <si>
    <t>役場上下水道課</t>
    <rPh sb="0" eb="2">
      <t>ヤクバ</t>
    </rPh>
    <rPh sb="2" eb="4">
      <t>ジョウゲ</t>
    </rPh>
    <rPh sb="4" eb="6">
      <t>スイドウ</t>
    </rPh>
    <rPh sb="6" eb="7">
      <t>カ</t>
    </rPh>
    <phoneticPr fontId="2"/>
  </si>
  <si>
    <t>平成25年度</t>
    <rPh sb="0" eb="2">
      <t>ヘイセイ</t>
    </rPh>
    <rPh sb="4" eb="6">
      <t>ネンド</t>
    </rPh>
    <phoneticPr fontId="2"/>
  </si>
  <si>
    <t>平成25年度</t>
    <rPh sb="4" eb="6">
      <t>ネンド</t>
    </rPh>
    <phoneticPr fontId="2"/>
  </si>
  <si>
    <t>平成25年度</t>
    <rPh sb="0" eb="2">
      <t>ヘイセイ</t>
    </rPh>
    <rPh sb="4" eb="5">
      <t>ネン</t>
    </rPh>
    <rPh sb="5" eb="6">
      <t>ド</t>
    </rPh>
    <phoneticPr fontId="2"/>
  </si>
  <si>
    <t>１日平均配水量(㎥)＝配水量(㎥)÷365(366)日</t>
    <rPh sb="2" eb="4">
      <t>ヘイキン</t>
    </rPh>
    <rPh sb="4" eb="5">
      <t>クバ</t>
    </rPh>
    <phoneticPr fontId="13"/>
  </si>
  <si>
    <t>１人１日平均使用水量(ℓ)＝１日平均配水量(㎥)÷給水人口(人)×1000</t>
    <rPh sb="30" eb="31">
      <t>ニン</t>
    </rPh>
    <phoneticPr fontId="2"/>
  </si>
  <si>
    <r>
      <t>資料：</t>
    </r>
    <r>
      <rPr>
        <sz val="9"/>
        <color theme="1"/>
        <rFont val="ＭＳ 明朝"/>
        <family val="1"/>
        <charset val="128"/>
      </rPr>
      <t>上下水道課</t>
    </r>
    <rPh sb="0" eb="2">
      <t>シリョウ</t>
    </rPh>
    <rPh sb="3" eb="5">
      <t>ジョウゲ</t>
    </rPh>
    <rPh sb="5" eb="7">
      <t>スイドウ</t>
    </rPh>
    <rPh sb="7" eb="8">
      <t>カ</t>
    </rPh>
    <phoneticPr fontId="13"/>
  </si>
  <si>
    <r>
      <rPr>
        <sz val="9"/>
        <color theme="1"/>
        <rFont val="ＭＳ 明朝"/>
        <family val="1"/>
        <charset val="128"/>
      </rPr>
      <t>資料：上下水道課　H25より算出方法を変更。</t>
    </r>
    <rPh sb="0" eb="2">
      <t>シリョウ</t>
    </rPh>
    <rPh sb="3" eb="5">
      <t>ジョウゲ</t>
    </rPh>
    <rPh sb="14" eb="16">
      <t>サンシュツ</t>
    </rPh>
    <rPh sb="16" eb="18">
      <t>ホウホウ</t>
    </rPh>
    <rPh sb="19" eb="21">
      <t>ヘンコウ</t>
    </rPh>
    <phoneticPr fontId="2"/>
  </si>
  <si>
    <r>
      <t>喜名</t>
    </r>
    <r>
      <rPr>
        <sz val="11"/>
        <color theme="1"/>
        <rFont val="ＭＳ 明朝"/>
        <family val="1"/>
        <charset val="128"/>
      </rPr>
      <t>原水調整池</t>
    </r>
    <rPh sb="0" eb="2">
      <t>キナ</t>
    </rPh>
    <rPh sb="2" eb="4">
      <t>ゲンスイ</t>
    </rPh>
    <rPh sb="4" eb="6">
      <t>チョウセイ</t>
    </rPh>
    <rPh sb="6" eb="7">
      <t>チ</t>
    </rPh>
    <phoneticPr fontId="2"/>
  </si>
  <si>
    <r>
      <t>喜名　2057</t>
    </r>
    <r>
      <rPr>
        <sz val="11"/>
        <color theme="1"/>
        <rFont val="ＭＳ 明朝"/>
        <family val="1"/>
        <charset val="128"/>
      </rPr>
      <t>番地3</t>
    </r>
    <rPh sb="0" eb="2">
      <t>キナ</t>
    </rPh>
    <rPh sb="7" eb="9">
      <t>バンチ</t>
    </rPh>
    <phoneticPr fontId="2"/>
  </si>
  <si>
    <r>
      <t>楚辺　</t>
    </r>
    <r>
      <rPr>
        <sz val="11"/>
        <color theme="1"/>
        <rFont val="ＭＳ 明朝"/>
        <family val="1"/>
        <charset val="128"/>
      </rPr>
      <t>2480番地</t>
    </r>
    <rPh sb="0" eb="2">
      <t>ソベ</t>
    </rPh>
    <rPh sb="7" eb="9">
      <t>バンチ</t>
    </rPh>
    <phoneticPr fontId="2"/>
  </si>
  <si>
    <r>
      <t>長浜　</t>
    </r>
    <r>
      <rPr>
        <sz val="11"/>
        <color theme="1"/>
        <rFont val="ＭＳ 明朝"/>
        <family val="1"/>
        <charset val="128"/>
      </rPr>
      <t>2583番地</t>
    </r>
    <rPh sb="0" eb="2">
      <t>ナガハマ</t>
    </rPh>
    <rPh sb="7" eb="9">
      <t>バンチ</t>
    </rPh>
    <phoneticPr fontId="2"/>
  </si>
  <si>
    <r>
      <t>長浜　</t>
    </r>
    <r>
      <rPr>
        <sz val="11"/>
        <color theme="1"/>
        <rFont val="ＭＳ 明朝"/>
        <family val="1"/>
        <charset val="128"/>
      </rPr>
      <t>2571番地</t>
    </r>
    <rPh sb="0" eb="2">
      <t>ナガハマ</t>
    </rPh>
    <rPh sb="7" eb="9">
      <t>バンチ</t>
    </rPh>
    <phoneticPr fontId="2"/>
  </si>
  <si>
    <r>
      <t>波平　</t>
    </r>
    <r>
      <rPr>
        <sz val="11"/>
        <color theme="1"/>
        <rFont val="ＭＳ 明朝"/>
        <family val="1"/>
        <charset val="128"/>
      </rPr>
      <t>1651番地2</t>
    </r>
    <rPh sb="0" eb="2">
      <t>ナミヒラ</t>
    </rPh>
    <rPh sb="7" eb="9">
      <t>バンチ</t>
    </rPh>
    <phoneticPr fontId="2"/>
  </si>
  <si>
    <r>
      <t>伊良皆</t>
    </r>
    <r>
      <rPr>
        <sz val="11"/>
        <color theme="1"/>
        <rFont val="ＭＳ 明朝"/>
        <family val="1"/>
        <charset val="128"/>
      </rPr>
      <t>街区公園</t>
    </r>
    <rPh sb="0" eb="3">
      <t>イラミナ</t>
    </rPh>
    <rPh sb="3" eb="4">
      <t>マチ</t>
    </rPh>
    <rPh sb="4" eb="5">
      <t>ク</t>
    </rPh>
    <rPh sb="5" eb="7">
      <t>コウエン</t>
    </rPh>
    <phoneticPr fontId="2"/>
  </si>
  <si>
    <r>
      <t>・浄水全項目(</t>
    </r>
    <r>
      <rPr>
        <sz val="11"/>
        <color theme="1"/>
        <rFont val="ＭＳ 明朝"/>
        <family val="1"/>
        <charset val="128"/>
      </rPr>
      <t>51項目)</t>
    </r>
    <rPh sb="1" eb="3">
      <t>ジョウスイ</t>
    </rPh>
    <rPh sb="3" eb="6">
      <t>ゼンコウモク</t>
    </rPh>
    <rPh sb="9" eb="11">
      <t>コウモク</t>
    </rPh>
    <phoneticPr fontId="2"/>
  </si>
  <si>
    <r>
      <t>(</t>
    </r>
    <r>
      <rPr>
        <sz val="11"/>
        <color theme="1"/>
        <rFont val="ＭＳ 明朝"/>
        <family val="1"/>
        <charset val="128"/>
      </rPr>
      <t>12項目)</t>
    </r>
  </si>
  <si>
    <r>
      <t>(</t>
    </r>
    <r>
      <rPr>
        <sz val="11"/>
        <color theme="1"/>
        <rFont val="ＭＳ 明朝"/>
        <family val="1"/>
        <charset val="128"/>
      </rPr>
      <t>20項目)</t>
    </r>
  </si>
  <si>
    <r>
      <t>・年4回検査(</t>
    </r>
    <r>
      <rPr>
        <sz val="11"/>
        <color theme="1"/>
        <rFont val="ＭＳ 明朝"/>
        <family val="1"/>
        <charset val="128"/>
      </rPr>
      <t>7項目)</t>
    </r>
    <rPh sb="1" eb="2">
      <t>ネン</t>
    </rPh>
    <rPh sb="3" eb="4">
      <t>カイ</t>
    </rPh>
    <rPh sb="4" eb="6">
      <t>ケンサ</t>
    </rPh>
    <rPh sb="8" eb="10">
      <t>コウモク</t>
    </rPh>
    <phoneticPr fontId="2"/>
  </si>
  <si>
    <r>
      <t>・</t>
    </r>
    <r>
      <rPr>
        <sz val="11"/>
        <color theme="1"/>
        <rFont val="ＭＳ 明朝"/>
        <family val="1"/>
        <charset val="128"/>
      </rPr>
      <t>臭気物質(2項目)</t>
    </r>
    <rPh sb="1" eb="3">
      <t>シュウキ</t>
    </rPh>
    <rPh sb="3" eb="5">
      <t>ブッシツ</t>
    </rPh>
    <rPh sb="7" eb="9">
      <t>コウモク</t>
    </rPh>
    <phoneticPr fontId="2"/>
  </si>
  <si>
    <t>７　上水道</t>
    <rPh sb="2" eb="5">
      <t>ジョウスイドウ</t>
    </rPh>
    <phoneticPr fontId="22"/>
  </si>
  <si>
    <t>◆　上水道</t>
    <rPh sb="2" eb="5">
      <t>ジョウスイドウ</t>
    </rPh>
    <phoneticPr fontId="22"/>
  </si>
  <si>
    <t>（１）</t>
    <phoneticPr fontId="22"/>
  </si>
  <si>
    <t>水道の普及状況</t>
    <rPh sb="0" eb="2">
      <t>スイドウ</t>
    </rPh>
    <rPh sb="3" eb="5">
      <t>フキュウ</t>
    </rPh>
    <rPh sb="5" eb="7">
      <t>ジョウキョウ</t>
    </rPh>
    <phoneticPr fontId="22"/>
  </si>
  <si>
    <t>（２）</t>
    <phoneticPr fontId="22"/>
  </si>
  <si>
    <t>有効水量・無効水量の推移</t>
    <rPh sb="0" eb="2">
      <t>ユウコウ</t>
    </rPh>
    <rPh sb="2" eb="4">
      <t>スイリョウ</t>
    </rPh>
    <rPh sb="5" eb="7">
      <t>ムコウ</t>
    </rPh>
    <rPh sb="7" eb="9">
      <t>スイリョウ</t>
    </rPh>
    <rPh sb="10" eb="12">
      <t>スイイ</t>
    </rPh>
    <phoneticPr fontId="22"/>
  </si>
  <si>
    <t>（３）</t>
  </si>
  <si>
    <t>水道の普及状況の推移（図）</t>
    <rPh sb="0" eb="2">
      <t>スイドウ</t>
    </rPh>
    <rPh sb="3" eb="5">
      <t>フキュウ</t>
    </rPh>
    <rPh sb="5" eb="7">
      <t>ジョウキョウ</t>
    </rPh>
    <rPh sb="8" eb="10">
      <t>スイイ</t>
    </rPh>
    <rPh sb="11" eb="12">
      <t>ズ</t>
    </rPh>
    <phoneticPr fontId="22"/>
  </si>
  <si>
    <t>（４）</t>
  </si>
  <si>
    <t>１日配水量及び１人使用水量</t>
    <rPh sb="1" eb="2">
      <t>ニチ</t>
    </rPh>
    <rPh sb="2" eb="4">
      <t>ハイスイ</t>
    </rPh>
    <rPh sb="4" eb="5">
      <t>リョウ</t>
    </rPh>
    <rPh sb="5" eb="6">
      <t>オヨ</t>
    </rPh>
    <rPh sb="8" eb="9">
      <t>ニン</t>
    </rPh>
    <rPh sb="9" eb="11">
      <t>シヨウ</t>
    </rPh>
    <rPh sb="11" eb="13">
      <t>スイリョウ</t>
    </rPh>
    <phoneticPr fontId="22"/>
  </si>
  <si>
    <t>（５）</t>
  </si>
  <si>
    <t>用途別有収水量の推移</t>
    <rPh sb="0" eb="3">
      <t>ヨウトベツ</t>
    </rPh>
    <rPh sb="3" eb="4">
      <t>ユウ</t>
    </rPh>
    <rPh sb="4" eb="5">
      <t>シュウ</t>
    </rPh>
    <rPh sb="5" eb="7">
      <t>スイリョウ</t>
    </rPh>
    <rPh sb="8" eb="10">
      <t>スイイ</t>
    </rPh>
    <phoneticPr fontId="22"/>
  </si>
  <si>
    <t>（６）</t>
  </si>
  <si>
    <t>水道施設投資状況の推移</t>
    <rPh sb="0" eb="2">
      <t>スイドウ</t>
    </rPh>
    <rPh sb="2" eb="4">
      <t>シセツ</t>
    </rPh>
    <rPh sb="4" eb="6">
      <t>トウシ</t>
    </rPh>
    <rPh sb="6" eb="8">
      <t>ジョウキョウ</t>
    </rPh>
    <rPh sb="9" eb="11">
      <t>スイイ</t>
    </rPh>
    <phoneticPr fontId="22"/>
  </si>
  <si>
    <t>（７）</t>
  </si>
  <si>
    <t>水道会計（歳入・歳出）決算状況の推移</t>
    <rPh sb="0" eb="2">
      <t>スイドウ</t>
    </rPh>
    <rPh sb="2" eb="4">
      <t>カイケイ</t>
    </rPh>
    <rPh sb="5" eb="7">
      <t>サイニュウ</t>
    </rPh>
    <rPh sb="8" eb="10">
      <t>サイシュツ</t>
    </rPh>
    <rPh sb="11" eb="13">
      <t>ケッサン</t>
    </rPh>
    <rPh sb="13" eb="15">
      <t>ジョウキョウ</t>
    </rPh>
    <rPh sb="16" eb="18">
      <t>スイイ</t>
    </rPh>
    <phoneticPr fontId="22"/>
  </si>
  <si>
    <t>（８）</t>
  </si>
  <si>
    <t>上水道施設一覧表</t>
    <rPh sb="0" eb="3">
      <t>ジョウスイドウ</t>
    </rPh>
    <rPh sb="3" eb="5">
      <t>シセツ</t>
    </rPh>
    <rPh sb="5" eb="8">
      <t>イチランヒョウ</t>
    </rPh>
    <phoneticPr fontId="22"/>
  </si>
  <si>
    <t>（９）</t>
  </si>
  <si>
    <t>水質調査地点一覧表</t>
    <rPh sb="0" eb="2">
      <t>スイシツ</t>
    </rPh>
    <rPh sb="2" eb="4">
      <t>チョウサ</t>
    </rPh>
    <rPh sb="4" eb="6">
      <t>チテン</t>
    </rPh>
    <rPh sb="6" eb="9">
      <t>イチランヒョウ</t>
    </rPh>
    <phoneticPr fontId="22"/>
  </si>
  <si>
    <t>（１０）</t>
  </si>
  <si>
    <t>受水費用及び給水収益比較</t>
    <rPh sb="0" eb="2">
      <t>ジュスイ</t>
    </rPh>
    <rPh sb="2" eb="4">
      <t>ヒヨウ</t>
    </rPh>
    <rPh sb="4" eb="5">
      <t>オヨ</t>
    </rPh>
    <rPh sb="6" eb="8">
      <t>キュウスイ</t>
    </rPh>
    <rPh sb="8" eb="10">
      <t>シュウエキ</t>
    </rPh>
    <rPh sb="10" eb="12">
      <t>ヒカク</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</si>
</sst>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176" formatCode="0.00_ "/>
    <numFmt numFmtId="177" formatCode="#,##0_);[Red]\(#,##0\)"/>
    <numFmt numFmtId="178" formatCode="0_);[Red]\(0\)"/>
    <numFmt numFmtId="179" formatCode="#,##0;&quot;△ &quot;#,##0"/>
    <numFmt numFmtId="180" formatCode="0.0_ "/>
    <numFmt numFmtId="181" formatCode="0.0_);[Red]\(0.0\)"/>
    <numFmt numFmtId="182" formatCode="#,##0.0;[Red]\-#,##0.0"/>
  </numFmts>
  <fonts count="28">
    <font>
      <sz val="11"/>
      <name val="ＭＳ Ｐゴシック"/>
      <family val="3"/>
    </font>
    <font>
      <sz val="13"/>
      <name val="FA 明朝"/>
      <family val="1"/>
    </font>
    <font>
      <sz val="6"/>
      <name val="ＭＳ Ｐゴシック"/>
      <family val="3"/>
    </font>
    <font>
      <sz val="11"/>
      <name val="ＭＳ Ｐゴシック"/>
      <family val="3"/>
    </font>
    <font>
      <sz val="10"/>
      <name val="ＭＳ 明朝"/>
      <family val="1"/>
    </font>
    <font>
      <b/>
      <sz val="14"/>
      <name val="ＭＳ 明朝"/>
      <family val="1"/>
    </font>
    <font>
      <b/>
      <sz val="12"/>
      <name val="ＭＳ 明朝"/>
      <family val="1"/>
    </font>
    <font>
      <sz val="10"/>
      <color theme="1"/>
      <name val="ＭＳ 明朝"/>
      <family val="1"/>
    </font>
    <font>
      <sz val="10"/>
      <color rgb="FFFF0000"/>
      <name val="ＭＳ 明朝"/>
      <family val="1"/>
    </font>
    <font>
      <sz val="9"/>
      <name val="ＭＳ 明朝"/>
      <family val="1"/>
    </font>
    <font>
      <sz val="10"/>
      <color indexed="10"/>
      <name val="ＭＳ 明朝"/>
      <family val="1"/>
    </font>
    <font>
      <sz val="11"/>
      <name val="ＭＳ 明朝"/>
      <family val="1"/>
    </font>
    <font>
      <sz val="6"/>
      <name val="ＭＳ 明朝"/>
      <family val="1"/>
    </font>
    <font>
      <sz val="6.5"/>
      <name val="ＭＳ Ｐゴシック"/>
      <family val="3"/>
    </font>
    <font>
      <sz val="9"/>
      <color theme="1"/>
      <name val="ＭＳ 明朝"/>
      <family val="1"/>
    </font>
    <font>
      <sz val="9"/>
      <color theme="1"/>
      <name val="ＭＳ 明朝"/>
      <family val="1"/>
      <charset val="128"/>
    </font>
    <font>
      <sz val="10"/>
      <color theme="1"/>
      <name val="ＭＳ 明朝"/>
      <family val="1"/>
      <charset val="128"/>
    </font>
    <font>
      <b/>
      <sz val="14"/>
      <color theme="1"/>
      <name val="ＭＳ 明朝"/>
      <family val="1"/>
    </font>
    <font>
      <sz val="11"/>
      <color theme="1"/>
      <name val="ＭＳ Ｐゴシック"/>
      <family val="3"/>
    </font>
    <font>
      <sz val="8"/>
      <color theme="1"/>
      <name val="ＭＳ 明朝"/>
      <family val="1"/>
    </font>
    <font>
      <sz val="11"/>
      <color theme="1"/>
      <name val="ＭＳ 明朝"/>
      <family val="1"/>
    </font>
    <font>
      <sz val="11"/>
      <color theme="1"/>
      <name val="ＭＳ 明朝"/>
      <family val="1"/>
      <charset val="128"/>
    </font>
    <font>
      <sz val="6"/>
      <name val="ＭＳ Ｐゴシック"/>
      <family val="3"/>
      <charset val="128"/>
    </font>
    <font>
      <u/>
      <sz val="11"/>
      <color theme="10"/>
      <name val="ＭＳ Ｐゴシック"/>
      <family val="3"/>
    </font>
    <font>
      <b/>
      <sz val="20"/>
      <color theme="1"/>
      <name val="ＭＳ 明朝"/>
      <family val="1"/>
      <charset val="128"/>
    </font>
    <font>
      <sz val="20"/>
      <color theme="1"/>
      <name val="ＭＳ 明朝"/>
      <family val="1"/>
      <charset val="128"/>
    </font>
    <font>
      <u/>
      <sz val="20"/>
      <color theme="10"/>
      <name val="ＭＳ Ｐゴシック"/>
      <family val="3"/>
    </font>
    <font>
      <sz val="20"/>
      <name val="ＭＳ Ｐゴシック"/>
      <family val="3"/>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xf numFmtId="0" fontId="1" fillId="0" borderId="0"/>
    <xf numFmtId="38" fontId="3" fillId="0" borderId="0" applyFont="0" applyFill="0" applyBorder="0" applyAlignment="0" applyProtection="0"/>
    <xf numFmtId="9" fontId="3" fillId="0" borderId="0" applyFont="0" applyFill="0" applyBorder="0" applyAlignment="0" applyProtection="0"/>
    <xf numFmtId="0" fontId="23" fillId="0" borderId="0" applyNumberFormat="0" applyFill="0" applyBorder="0" applyAlignment="0" applyProtection="0"/>
  </cellStyleXfs>
  <cellXfs count="332">
    <xf numFmtId="0" fontId="0" fillId="0" borderId="0" xfId="0"/>
    <xf numFmtId="38" fontId="4" fillId="0" borderId="0" xfId="2" applyFont="1" applyAlignment="1">
      <alignment vertical="center"/>
    </xf>
    <xf numFmtId="38" fontId="5" fillId="0" borderId="0" xfId="2" applyFont="1" applyAlignment="1">
      <alignment horizontal="centerContinuous" vertical="center"/>
    </xf>
    <xf numFmtId="38" fontId="5" fillId="0" borderId="0" xfId="2" applyFont="1" applyAlignment="1">
      <alignment vertical="center"/>
    </xf>
    <xf numFmtId="38" fontId="4" fillId="0" borderId="0" xfId="2" applyFont="1" applyAlignment="1">
      <alignment horizontal="centerContinuous" vertical="center"/>
    </xf>
    <xf numFmtId="38" fontId="4" fillId="0" borderId="0" xfId="2" applyFont="1" applyAlignment="1">
      <alignment horizontal="left" vertical="center"/>
    </xf>
    <xf numFmtId="38" fontId="6" fillId="0" borderId="0" xfId="2" applyFont="1" applyAlignment="1">
      <alignment horizontal="centerContinuous" vertical="center"/>
    </xf>
    <xf numFmtId="38" fontId="4" fillId="0" borderId="1" xfId="2" applyFont="1" applyBorder="1" applyAlignment="1">
      <alignment horizontal="right" vertical="center" wrapText="1"/>
    </xf>
    <xf numFmtId="38" fontId="4" fillId="0" borderId="2" xfId="2" applyFont="1" applyBorder="1" applyAlignment="1">
      <alignment horizontal="left" vertical="center" wrapText="1"/>
    </xf>
    <xf numFmtId="38" fontId="4" fillId="0" borderId="1" xfId="2" applyFont="1" applyBorder="1" applyAlignment="1">
      <alignment horizontal="center" vertical="center"/>
    </xf>
    <xf numFmtId="38" fontId="4" fillId="0" borderId="3" xfId="2" applyFont="1" applyBorder="1" applyAlignment="1">
      <alignment horizontal="center" vertical="center"/>
    </xf>
    <xf numFmtId="0" fontId="4" fillId="0" borderId="3" xfId="0" applyFont="1" applyBorder="1" applyAlignment="1">
      <alignment horizontal="center" vertical="center" shrinkToFit="1"/>
    </xf>
    <xf numFmtId="38" fontId="4" fillId="0" borderId="2" xfId="2" applyFont="1" applyBorder="1" applyAlignment="1">
      <alignment horizontal="center" vertical="center"/>
    </xf>
    <xf numFmtId="38" fontId="4" fillId="0" borderId="0" xfId="2" applyFont="1" applyBorder="1" applyAlignment="1">
      <alignment horizontal="center" vertical="center"/>
    </xf>
    <xf numFmtId="38" fontId="4" fillId="0" borderId="4" xfId="2" applyFont="1" applyBorder="1" applyAlignment="1">
      <alignment horizontal="center" vertical="center"/>
    </xf>
    <xf numFmtId="38" fontId="4" fillId="0" borderId="6" xfId="2" applyFont="1" applyBorder="1" applyAlignment="1">
      <alignment horizontal="center" vertical="center"/>
    </xf>
    <xf numFmtId="38" fontId="7" fillId="0" borderId="7" xfId="2" applyFont="1" applyFill="1" applyBorder="1" applyAlignment="1">
      <alignment horizontal="center" vertical="center"/>
    </xf>
    <xf numFmtId="38" fontId="7" fillId="0" borderId="8" xfId="2" applyFont="1" applyFill="1" applyBorder="1" applyAlignment="1">
      <alignment horizontal="center" vertical="center"/>
    </xf>
    <xf numFmtId="38" fontId="7" fillId="0" borderId="9" xfId="2" applyFont="1" applyFill="1" applyBorder="1" applyAlignment="1">
      <alignment horizontal="center" vertical="center"/>
    </xf>
    <xf numFmtId="38" fontId="4" fillId="0" borderId="12" xfId="2" applyFont="1" applyBorder="1" applyAlignment="1">
      <alignment horizontal="center" vertical="center"/>
    </xf>
    <xf numFmtId="38" fontId="7" fillId="0" borderId="14" xfId="2" applyFont="1" applyFill="1" applyBorder="1" applyAlignment="1">
      <alignment horizontal="center" vertical="center"/>
    </xf>
    <xf numFmtId="38" fontId="7" fillId="0" borderId="15" xfId="2" applyFont="1" applyFill="1" applyBorder="1" applyAlignment="1">
      <alignment horizontal="center" vertical="center"/>
    </xf>
    <xf numFmtId="38" fontId="7" fillId="0" borderId="16" xfId="2" applyFont="1" applyFill="1" applyBorder="1" applyAlignment="1">
      <alignment horizontal="center" vertical="center"/>
    </xf>
    <xf numFmtId="38" fontId="4" fillId="0" borderId="0" xfId="2" applyFont="1" applyAlignment="1">
      <alignment horizontal="right" vertical="center"/>
    </xf>
    <xf numFmtId="38" fontId="9" fillId="0" borderId="0" xfId="2" applyFont="1" applyAlignment="1">
      <alignment horizontal="right" vertical="center"/>
    </xf>
    <xf numFmtId="2" fontId="4" fillId="0" borderId="19" xfId="3" applyNumberFormat="1" applyFont="1" applyBorder="1" applyAlignment="1">
      <alignment horizontal="center" vertical="center"/>
    </xf>
    <xf numFmtId="2" fontId="4" fillId="0" borderId="21" xfId="3" applyNumberFormat="1" applyFont="1" applyBorder="1" applyAlignment="1">
      <alignment horizontal="center" vertical="center"/>
    </xf>
    <xf numFmtId="2" fontId="7" fillId="0" borderId="22" xfId="3" applyNumberFormat="1" applyFont="1" applyFill="1" applyBorder="1" applyAlignment="1">
      <alignment horizontal="center" vertical="center"/>
    </xf>
    <xf numFmtId="2" fontId="7" fillId="0" borderId="23" xfId="3" applyNumberFormat="1" applyFont="1" applyFill="1" applyBorder="1" applyAlignment="1">
      <alignment horizontal="center" vertical="center"/>
    </xf>
    <xf numFmtId="2" fontId="7" fillId="0" borderId="24" xfId="3" applyNumberFormat="1" applyFont="1" applyFill="1" applyBorder="1" applyAlignment="1">
      <alignment horizontal="center" vertical="center"/>
    </xf>
    <xf numFmtId="10" fontId="4" fillId="0" borderId="0" xfId="3" applyNumberFormat="1" applyFont="1" applyFill="1" applyBorder="1" applyAlignment="1">
      <alignment horizontal="center" vertical="center"/>
    </xf>
    <xf numFmtId="0" fontId="4" fillId="0" borderId="0" xfId="1" applyFont="1" applyAlignment="1">
      <alignment vertical="center"/>
    </xf>
    <xf numFmtId="0" fontId="5" fillId="0" borderId="0" xfId="1" applyFont="1" applyAlignment="1">
      <alignment horizontal="centerContinuous" vertical="center"/>
    </xf>
    <xf numFmtId="0" fontId="6" fillId="0" borderId="0" xfId="1" applyFont="1" applyAlignment="1">
      <alignment horizontal="centerContinuous" vertical="center"/>
    </xf>
    <xf numFmtId="38" fontId="4" fillId="0" borderId="1" xfId="2" applyFont="1" applyBorder="1" applyAlignment="1">
      <alignment horizontal="center" vertical="center" wrapText="1"/>
    </xf>
    <xf numFmtId="0" fontId="4" fillId="0" borderId="12" xfId="1" applyFont="1" applyBorder="1" applyAlignment="1">
      <alignment horizontal="centerContinuous" vertical="center"/>
    </xf>
    <xf numFmtId="38" fontId="4" fillId="0" borderId="27" xfId="2" applyFont="1" applyBorder="1" applyAlignment="1">
      <alignment horizontal="center" vertical="center" wrapText="1"/>
    </xf>
    <xf numFmtId="38" fontId="4" fillId="0" borderId="12" xfId="2" applyFont="1" applyBorder="1" applyAlignment="1">
      <alignment horizontal="right" vertical="center" indent="1"/>
    </xf>
    <xf numFmtId="0" fontId="4" fillId="0" borderId="0" xfId="1" applyFont="1" applyAlignment="1">
      <alignment horizontal="right" vertical="center"/>
    </xf>
    <xf numFmtId="176" fontId="4" fillId="0" borderId="12" xfId="3" applyNumberFormat="1" applyFont="1" applyBorder="1" applyAlignment="1">
      <alignment horizontal="center" vertical="center"/>
    </xf>
    <xf numFmtId="38" fontId="4" fillId="0" borderId="0" xfId="2" applyFont="1" applyBorder="1" applyAlignment="1">
      <alignment horizontal="right" vertical="center"/>
    </xf>
    <xf numFmtId="0" fontId="9" fillId="0" borderId="0" xfId="1" applyFont="1" applyAlignment="1">
      <alignment horizontal="right" vertical="center"/>
    </xf>
    <xf numFmtId="176" fontId="4" fillId="0" borderId="19" xfId="3" applyNumberFormat="1" applyFont="1" applyBorder="1" applyAlignment="1">
      <alignment horizontal="center" vertical="center"/>
    </xf>
    <xf numFmtId="0" fontId="4" fillId="0" borderId="0" xfId="1" applyFont="1" applyAlignment="1">
      <alignment horizontal="centerContinuous" vertical="center"/>
    </xf>
    <xf numFmtId="0" fontId="4" fillId="0" borderId="6" xfId="1" applyFont="1" applyBorder="1" applyAlignment="1">
      <alignment horizontal="center" vertical="center"/>
    </xf>
    <xf numFmtId="0" fontId="4" fillId="0" borderId="3" xfId="1" applyFont="1" applyBorder="1" applyAlignment="1">
      <alignment horizontal="center" vertical="center"/>
    </xf>
    <xf numFmtId="0" fontId="4" fillId="0" borderId="3" xfId="1" applyFont="1" applyBorder="1" applyAlignment="1">
      <alignment horizontal="centerContinuous" vertical="center"/>
    </xf>
    <xf numFmtId="0" fontId="4" fillId="2" borderId="3" xfId="1" applyFont="1" applyFill="1" applyBorder="1" applyAlignment="1">
      <alignment horizontal="centerContinuous" vertical="center"/>
    </xf>
    <xf numFmtId="38" fontId="4" fillId="2" borderId="3" xfId="2" applyFont="1" applyFill="1" applyBorder="1" applyAlignment="1">
      <alignment horizontal="center" vertical="center"/>
    </xf>
    <xf numFmtId="38" fontId="10" fillId="2" borderId="3" xfId="2" applyFont="1" applyFill="1" applyBorder="1" applyAlignment="1">
      <alignment horizontal="center" vertical="center"/>
    </xf>
    <xf numFmtId="0" fontId="8" fillId="2" borderId="2" xfId="1" applyFont="1" applyFill="1" applyBorder="1" applyAlignment="1">
      <alignment horizontal="center" vertical="center"/>
    </xf>
    <xf numFmtId="38" fontId="7" fillId="0" borderId="11" xfId="2" applyFont="1" applyFill="1" applyBorder="1" applyAlignment="1">
      <alignment horizontal="center" vertical="center"/>
    </xf>
    <xf numFmtId="177" fontId="4" fillId="0" borderId="6" xfId="2" applyNumberFormat="1" applyFont="1" applyBorder="1" applyAlignment="1">
      <alignment horizontal="center" vertical="center"/>
    </xf>
    <xf numFmtId="177" fontId="4" fillId="0" borderId="3" xfId="2" applyNumberFormat="1" applyFont="1" applyBorder="1" applyAlignment="1">
      <alignment horizontal="center" vertical="center"/>
    </xf>
    <xf numFmtId="177" fontId="4" fillId="3" borderId="3" xfId="2" applyNumberFormat="1" applyFont="1" applyFill="1" applyBorder="1" applyAlignment="1">
      <alignment horizontal="center" vertical="center"/>
    </xf>
    <xf numFmtId="177" fontId="4" fillId="3" borderId="2" xfId="2" applyNumberFormat="1" applyFont="1" applyFill="1" applyBorder="1" applyAlignment="1">
      <alignment horizontal="center" vertical="center"/>
    </xf>
    <xf numFmtId="177" fontId="4" fillId="0" borderId="12" xfId="2" applyNumberFormat="1" applyFont="1" applyBorder="1" applyAlignment="1">
      <alignment horizontal="center" vertical="center"/>
    </xf>
    <xf numFmtId="177" fontId="4" fillId="0" borderId="0" xfId="2" applyNumberFormat="1" applyFont="1" applyBorder="1" applyAlignment="1">
      <alignment horizontal="center" vertical="center"/>
    </xf>
    <xf numFmtId="38" fontId="4" fillId="3" borderId="3" xfId="2" applyFont="1" applyFill="1" applyBorder="1" applyAlignment="1">
      <alignment horizontal="center" vertical="center"/>
    </xf>
    <xf numFmtId="38" fontId="4" fillId="3" borderId="2" xfId="2" applyFont="1" applyFill="1" applyBorder="1" applyAlignment="1">
      <alignment horizontal="center" vertical="center"/>
    </xf>
    <xf numFmtId="0" fontId="8" fillId="0" borderId="0" xfId="1" applyFont="1" applyAlignment="1">
      <alignment vertical="center"/>
    </xf>
    <xf numFmtId="177" fontId="4" fillId="0" borderId="19" xfId="3" applyNumberFormat="1" applyFont="1" applyBorder="1" applyAlignment="1">
      <alignment horizontal="center" vertical="center"/>
    </xf>
    <xf numFmtId="177" fontId="4" fillId="0" borderId="21" xfId="3" applyNumberFormat="1" applyFont="1" applyBorder="1" applyAlignment="1">
      <alignment horizontal="center" vertical="center"/>
    </xf>
    <xf numFmtId="0" fontId="4" fillId="0" borderId="6" xfId="2" applyNumberFormat="1" applyFont="1" applyFill="1" applyBorder="1" applyAlignment="1">
      <alignment vertical="center"/>
    </xf>
    <xf numFmtId="38" fontId="4" fillId="0" borderId="6" xfId="2" applyFont="1" applyFill="1" applyBorder="1" applyAlignment="1">
      <alignment vertical="center"/>
    </xf>
    <xf numFmtId="178" fontId="4" fillId="0" borderId="0" xfId="1" applyNumberFormat="1" applyFont="1" applyAlignment="1">
      <alignment vertical="center"/>
    </xf>
    <xf numFmtId="38" fontId="4" fillId="0" borderId="4" xfId="2" applyFont="1" applyBorder="1" applyAlignment="1">
      <alignment horizontal="right" vertical="center" indent="2"/>
    </xf>
    <xf numFmtId="38" fontId="4" fillId="0" borderId="6" xfId="2" applyFont="1" applyBorder="1" applyAlignment="1">
      <alignment horizontal="right" vertical="center" indent="2"/>
    </xf>
    <xf numFmtId="38" fontId="4" fillId="0" borderId="0" xfId="2" applyFont="1" applyBorder="1" applyAlignment="1">
      <alignment horizontal="right" vertical="center" indent="2"/>
    </xf>
    <xf numFmtId="38" fontId="4" fillId="0" borderId="13" xfId="2" applyFont="1" applyBorder="1" applyAlignment="1">
      <alignment horizontal="right" vertical="center" indent="2"/>
    </xf>
    <xf numFmtId="38" fontId="4" fillId="0" borderId="12" xfId="2" applyFont="1" applyBorder="1" applyAlignment="1">
      <alignment horizontal="right" vertical="center" indent="2"/>
    </xf>
    <xf numFmtId="41" fontId="4" fillId="0" borderId="12" xfId="2" applyNumberFormat="1" applyFont="1" applyBorder="1" applyAlignment="1">
      <alignment horizontal="center" vertical="center"/>
    </xf>
    <xf numFmtId="41" fontId="4" fillId="0" borderId="0" xfId="2" applyNumberFormat="1" applyFont="1" applyBorder="1" applyAlignment="1">
      <alignment horizontal="center" vertical="center"/>
    </xf>
    <xf numFmtId="41" fontId="4" fillId="0" borderId="13" xfId="2" applyNumberFormat="1" applyFont="1" applyBorder="1" applyAlignment="1">
      <alignment horizontal="center" vertical="center"/>
    </xf>
    <xf numFmtId="38" fontId="4" fillId="0" borderId="19" xfId="2" applyFont="1" applyBorder="1" applyAlignment="1">
      <alignment horizontal="right" vertical="center" indent="2"/>
    </xf>
    <xf numFmtId="38" fontId="4" fillId="0" borderId="21" xfId="2" applyFont="1" applyBorder="1" applyAlignment="1">
      <alignment horizontal="right" vertical="center" indent="2"/>
    </xf>
    <xf numFmtId="179" fontId="4" fillId="0" borderId="21" xfId="2" applyNumberFormat="1" applyFont="1" applyBorder="1" applyAlignment="1">
      <alignment horizontal="right" vertical="center" indent="2"/>
    </xf>
    <xf numFmtId="179" fontId="4" fillId="0" borderId="20" xfId="2" applyNumberFormat="1" applyFont="1" applyBorder="1" applyAlignment="1">
      <alignment horizontal="right" vertical="center" indent="2"/>
    </xf>
    <xf numFmtId="38" fontId="9" fillId="0" borderId="0" xfId="2" applyFont="1" applyBorder="1" applyAlignment="1">
      <alignment horizontal="right" vertical="center"/>
    </xf>
    <xf numFmtId="178" fontId="4" fillId="0" borderId="0" xfId="2" applyNumberFormat="1" applyFont="1" applyBorder="1" applyAlignment="1">
      <alignment horizontal="center" vertical="center" wrapText="1"/>
    </xf>
    <xf numFmtId="178" fontId="4" fillId="0" borderId="0" xfId="3" applyNumberFormat="1" applyFont="1" applyBorder="1" applyAlignment="1">
      <alignment vertical="center"/>
    </xf>
    <xf numFmtId="38" fontId="4" fillId="0" borderId="0" xfId="2" applyFont="1" applyAlignment="1">
      <alignment horizontal="center" vertical="center" wrapText="1"/>
    </xf>
    <xf numFmtId="38" fontId="4" fillId="0" borderId="21" xfId="2" applyFont="1" applyBorder="1" applyAlignment="1">
      <alignment horizontal="center" vertical="center"/>
    </xf>
    <xf numFmtId="38" fontId="7" fillId="0" borderId="22" xfId="2" applyFont="1" applyFill="1" applyBorder="1" applyAlignment="1">
      <alignment horizontal="center" vertical="center"/>
    </xf>
    <xf numFmtId="38" fontId="7" fillId="0" borderId="23" xfId="2" applyFont="1" applyFill="1" applyBorder="1" applyAlignment="1">
      <alignment horizontal="center" vertical="center"/>
    </xf>
    <xf numFmtId="0" fontId="4" fillId="0" borderId="28" xfId="1" applyFont="1" applyBorder="1" applyAlignment="1">
      <alignment horizontal="centerContinuous" vertical="center"/>
    </xf>
    <xf numFmtId="38" fontId="4" fillId="0" borderId="4" xfId="2" applyFont="1" applyBorder="1" applyAlignment="1">
      <alignment horizontal="right" vertical="center" indent="1"/>
    </xf>
    <xf numFmtId="38" fontId="4" fillId="0" borderId="6" xfId="2" applyFont="1" applyBorder="1" applyAlignment="1">
      <alignment horizontal="right" vertical="center" indent="1"/>
    </xf>
    <xf numFmtId="0" fontId="4" fillId="0" borderId="29" xfId="1" applyFont="1" applyBorder="1" applyAlignment="1">
      <alignment horizontal="centerContinuous" vertical="center"/>
    </xf>
    <xf numFmtId="38" fontId="4" fillId="0" borderId="0" xfId="2" applyFont="1" applyBorder="1" applyAlignment="1">
      <alignment horizontal="right" vertical="center" indent="1"/>
    </xf>
    <xf numFmtId="180" fontId="4" fillId="0" borderId="12" xfId="3" applyNumberFormat="1" applyFont="1" applyBorder="1" applyAlignment="1">
      <alignment horizontal="right" vertical="center" indent="1"/>
    </xf>
    <xf numFmtId="180" fontId="4" fillId="0" borderId="0" xfId="3" applyNumberFormat="1" applyFont="1" applyBorder="1" applyAlignment="1">
      <alignment horizontal="right" vertical="center" indent="1"/>
    </xf>
    <xf numFmtId="180" fontId="4" fillId="0" borderId="21" xfId="3" applyNumberFormat="1" applyFont="1" applyBorder="1" applyAlignment="1">
      <alignment horizontal="right" vertical="center" indent="1"/>
    </xf>
    <xf numFmtId="180" fontId="4" fillId="0" borderId="19" xfId="3" applyNumberFormat="1" applyFont="1" applyBorder="1" applyAlignment="1">
      <alignment horizontal="right" vertical="center" indent="1"/>
    </xf>
    <xf numFmtId="41" fontId="4" fillId="0" borderId="12" xfId="2" applyNumberFormat="1" applyFont="1" applyBorder="1" applyAlignment="1">
      <alignment horizontal="right" vertical="center" indent="1"/>
    </xf>
    <xf numFmtId="41" fontId="4" fillId="0" borderId="0" xfId="2" applyNumberFormat="1" applyFont="1" applyBorder="1" applyAlignment="1">
      <alignment horizontal="right" vertical="center" indent="1"/>
    </xf>
    <xf numFmtId="41" fontId="4" fillId="0" borderId="4" xfId="2" applyNumberFormat="1" applyFont="1" applyBorder="1" applyAlignment="1">
      <alignment horizontal="right" vertical="center" indent="1"/>
    </xf>
    <xf numFmtId="41" fontId="4" fillId="0" borderId="6" xfId="2" applyNumberFormat="1" applyFont="1" applyBorder="1" applyAlignment="1">
      <alignment horizontal="right" vertical="center" indent="1"/>
    </xf>
    <xf numFmtId="0" fontId="4" fillId="0" borderId="30" xfId="1" applyFont="1" applyBorder="1" applyAlignment="1">
      <alignment horizontal="centerContinuous" vertical="center"/>
    </xf>
    <xf numFmtId="0" fontId="11" fillId="0" borderId="27" xfId="0" applyFont="1" applyBorder="1" applyAlignment="1">
      <alignment horizontal="center" vertical="center"/>
    </xf>
    <xf numFmtId="0" fontId="11" fillId="0" borderId="1" xfId="0" applyFont="1" applyBorder="1" applyAlignment="1">
      <alignment horizontal="left" vertical="center" indent="1"/>
    </xf>
    <xf numFmtId="0" fontId="11" fillId="0" borderId="3" xfId="0" applyFont="1" applyBorder="1" applyAlignment="1">
      <alignment horizontal="left" vertical="center" indent="1"/>
    </xf>
    <xf numFmtId="0" fontId="11" fillId="0" borderId="2" xfId="0" applyFont="1" applyBorder="1" applyAlignment="1">
      <alignment horizontal="left" vertical="center" indent="1"/>
    </xf>
    <xf numFmtId="0" fontId="11" fillId="0" borderId="0" xfId="0" applyFont="1" applyAlignment="1">
      <alignment vertical="center"/>
    </xf>
    <xf numFmtId="0" fontId="11" fillId="0" borderId="1" xfId="0" applyFont="1" applyBorder="1" applyAlignment="1">
      <alignment horizontal="right" vertical="center"/>
    </xf>
    <xf numFmtId="0" fontId="11" fillId="0" borderId="2" xfId="0" applyFont="1" applyBorder="1" applyAlignment="1">
      <alignment horizontal="left" vertical="center"/>
    </xf>
    <xf numFmtId="0" fontId="11" fillId="0" borderId="2" xfId="0" applyFont="1" applyBorder="1" applyAlignment="1">
      <alignment horizontal="center" vertical="center"/>
    </xf>
    <xf numFmtId="0" fontId="11" fillId="0" borderId="0" xfId="0" applyFont="1"/>
    <xf numFmtId="0" fontId="11" fillId="0" borderId="13" xfId="0" applyFont="1" applyBorder="1" applyAlignment="1">
      <alignment horizontal="left" vertical="center" indent="1"/>
    </xf>
    <xf numFmtId="0" fontId="11" fillId="0" borderId="0" xfId="0" applyFont="1" applyAlignment="1">
      <alignment horizontal="left" vertical="center" indent="1"/>
    </xf>
    <xf numFmtId="0" fontId="11" fillId="0" borderId="27" xfId="0" applyFont="1" applyBorder="1" applyAlignment="1">
      <alignment horizontal="center" vertical="center" shrinkToFit="1"/>
    </xf>
    <xf numFmtId="0" fontId="11" fillId="0" borderId="1" xfId="0" applyFont="1" applyBorder="1" applyAlignment="1">
      <alignment horizontal="right" vertical="center" indent="1"/>
    </xf>
    <xf numFmtId="0" fontId="11" fillId="0" borderId="3" xfId="0" applyFont="1" applyBorder="1" applyAlignment="1">
      <alignment horizontal="right" vertical="center" indent="1"/>
    </xf>
    <xf numFmtId="0" fontId="11" fillId="0" borderId="2" xfId="0" applyFont="1" applyBorder="1" applyAlignment="1">
      <alignment horizontal="right" vertical="center" indent="1"/>
    </xf>
    <xf numFmtId="0" fontId="11" fillId="0" borderId="3" xfId="0" applyFont="1" applyBorder="1" applyAlignment="1">
      <alignment vertical="center"/>
    </xf>
    <xf numFmtId="0" fontId="11" fillId="0" borderId="2" xfId="0" applyFont="1" applyBorder="1" applyAlignment="1">
      <alignment vertical="center"/>
    </xf>
    <xf numFmtId="0" fontId="11" fillId="0" borderId="0" xfId="0" applyFont="1" applyAlignment="1">
      <alignment horizontal="right" vertical="center"/>
    </xf>
    <xf numFmtId="0" fontId="11" fillId="0" borderId="0" xfId="0" applyFont="1" applyAlignment="1">
      <alignment horizontal="right"/>
    </xf>
    <xf numFmtId="0" fontId="4" fillId="0" borderId="1" xfId="0" applyFont="1" applyBorder="1" applyAlignment="1">
      <alignment horizontal="center" vertical="center" shrinkToFit="1"/>
    </xf>
    <xf numFmtId="38" fontId="4" fillId="0" borderId="11" xfId="2" applyFont="1" applyBorder="1" applyAlignment="1">
      <alignment horizontal="center" vertical="center" wrapText="1"/>
    </xf>
    <xf numFmtId="38" fontId="4" fillId="0" borderId="26" xfId="2" applyFont="1" applyBorder="1" applyAlignment="1">
      <alignment horizontal="center" vertical="center" wrapText="1"/>
    </xf>
    <xf numFmtId="38" fontId="4" fillId="0" borderId="19" xfId="2" applyFont="1" applyBorder="1" applyAlignment="1">
      <alignment horizontal="right" vertical="center" indent="1"/>
    </xf>
    <xf numFmtId="38" fontId="4" fillId="0" borderId="21" xfId="2" applyFont="1" applyBorder="1" applyAlignment="1">
      <alignment horizontal="right" vertical="center" indent="1"/>
    </xf>
    <xf numFmtId="181" fontId="4" fillId="0" borderId="27" xfId="3" applyNumberFormat="1" applyFont="1" applyBorder="1" applyAlignment="1">
      <alignment vertical="center"/>
    </xf>
    <xf numFmtId="181" fontId="4" fillId="0" borderId="1" xfId="3" applyNumberFormat="1" applyFont="1" applyBorder="1" applyAlignment="1">
      <alignment vertical="center"/>
    </xf>
    <xf numFmtId="181" fontId="4" fillId="0" borderId="3" xfId="3" applyNumberFormat="1" applyFont="1" applyBorder="1" applyAlignment="1">
      <alignment vertical="center"/>
    </xf>
    <xf numFmtId="38" fontId="4" fillId="0" borderId="1" xfId="2" applyFont="1" applyBorder="1" applyAlignment="1">
      <alignment vertical="center"/>
    </xf>
    <xf numFmtId="38" fontId="4" fillId="0" borderId="3" xfId="2" applyFont="1" applyBorder="1" applyAlignment="1">
      <alignment vertical="center"/>
    </xf>
    <xf numFmtId="38" fontId="4" fillId="0" borderId="30" xfId="2" applyFont="1" applyBorder="1" applyAlignment="1">
      <alignment vertical="center"/>
    </xf>
    <xf numFmtId="40" fontId="4" fillId="0" borderId="19" xfId="2" applyNumberFormat="1" applyFont="1" applyBorder="1" applyAlignment="1">
      <alignment vertical="center"/>
    </xf>
    <xf numFmtId="40" fontId="4" fillId="0" borderId="21" xfId="2" applyNumberFormat="1" applyFont="1" applyBorder="1" applyAlignment="1">
      <alignment vertical="center"/>
    </xf>
    <xf numFmtId="38" fontId="4" fillId="0" borderId="12" xfId="2" applyFont="1" applyBorder="1" applyAlignment="1">
      <alignment horizontal="center" vertical="center"/>
    </xf>
    <xf numFmtId="38" fontId="4" fillId="0" borderId="19" xfId="2" applyFont="1" applyBorder="1" applyAlignment="1">
      <alignment horizontal="center" vertical="center"/>
    </xf>
    <xf numFmtId="38" fontId="7" fillId="0" borderId="10" xfId="2" applyFont="1" applyFill="1" applyBorder="1" applyAlignment="1">
      <alignment horizontal="center" vertical="center"/>
    </xf>
    <xf numFmtId="38" fontId="7" fillId="0" borderId="17" xfId="2" applyFont="1" applyFill="1" applyBorder="1" applyAlignment="1">
      <alignment horizontal="center" vertical="center"/>
    </xf>
    <xf numFmtId="2" fontId="7" fillId="0" borderId="25" xfId="3" applyNumberFormat="1" applyFont="1" applyFill="1" applyBorder="1" applyAlignment="1">
      <alignment horizontal="center" vertical="center"/>
    </xf>
    <xf numFmtId="38" fontId="7" fillId="0" borderId="18" xfId="2" applyFont="1" applyFill="1" applyBorder="1" applyAlignment="1">
      <alignment horizontal="center" vertical="center"/>
    </xf>
    <xf numFmtId="2" fontId="7" fillId="0" borderId="26" xfId="3" applyNumberFormat="1" applyFont="1" applyFill="1" applyBorder="1" applyAlignment="1">
      <alignment horizontal="center" vertical="center"/>
    </xf>
    <xf numFmtId="10" fontId="14" fillId="0" borderId="0" xfId="3" applyNumberFormat="1" applyFont="1" applyBorder="1" applyAlignment="1">
      <alignment horizontal="right" vertical="center"/>
    </xf>
    <xf numFmtId="38" fontId="14" fillId="0" borderId="0" xfId="2" applyFont="1" applyBorder="1" applyAlignment="1">
      <alignment horizontal="right" vertical="center"/>
    </xf>
    <xf numFmtId="38" fontId="4" fillId="0" borderId="0" xfId="2" applyFont="1" applyBorder="1" applyAlignment="1">
      <alignment horizontal="center" vertical="center" wrapText="1"/>
    </xf>
    <xf numFmtId="176" fontId="4" fillId="0" borderId="0" xfId="3" applyNumberFormat="1" applyFont="1" applyBorder="1" applyAlignment="1">
      <alignment horizontal="center" vertical="center"/>
    </xf>
    <xf numFmtId="176" fontId="7" fillId="0" borderId="0" xfId="3" applyNumberFormat="1" applyFont="1" applyFill="1" applyBorder="1" applyAlignment="1">
      <alignment horizontal="center" vertical="center"/>
    </xf>
    <xf numFmtId="38" fontId="7" fillId="0" borderId="4" xfId="2" applyFont="1" applyFill="1" applyBorder="1" applyAlignment="1">
      <alignment horizontal="center" vertical="center"/>
    </xf>
    <xf numFmtId="38" fontId="7" fillId="0" borderId="12" xfId="2" applyFont="1" applyFill="1" applyBorder="1" applyAlignment="1">
      <alignment horizontal="center" vertical="center"/>
    </xf>
    <xf numFmtId="38" fontId="7" fillId="0" borderId="12" xfId="2" applyFont="1" applyFill="1" applyBorder="1" applyAlignment="1">
      <alignment horizontal="right" vertical="center" indent="1"/>
    </xf>
    <xf numFmtId="176" fontId="7" fillId="0" borderId="12" xfId="3" applyNumberFormat="1" applyFont="1" applyFill="1" applyBorder="1" applyAlignment="1">
      <alignment horizontal="center" vertical="center"/>
    </xf>
    <xf numFmtId="176" fontId="7" fillId="0" borderId="19" xfId="3" applyNumberFormat="1" applyFont="1" applyFill="1" applyBorder="1" applyAlignment="1">
      <alignment horizontal="center" vertical="center"/>
    </xf>
    <xf numFmtId="38" fontId="7" fillId="0" borderId="6" xfId="2" applyFont="1" applyFill="1" applyBorder="1" applyAlignment="1">
      <alignment horizontal="center" vertical="center"/>
    </xf>
    <xf numFmtId="38" fontId="7" fillId="0" borderId="0" xfId="2" applyFont="1" applyFill="1" applyBorder="1" applyAlignment="1">
      <alignment horizontal="center" vertical="center"/>
    </xf>
    <xf numFmtId="38" fontId="7" fillId="0" borderId="0" xfId="2" applyFont="1" applyFill="1" applyBorder="1" applyAlignment="1">
      <alignment horizontal="right" vertical="center" indent="1"/>
    </xf>
    <xf numFmtId="176" fontId="7" fillId="0" borderId="21" xfId="3" applyNumberFormat="1" applyFont="1" applyFill="1" applyBorder="1" applyAlignment="1">
      <alignment horizontal="center" vertical="center"/>
    </xf>
    <xf numFmtId="38" fontId="7" fillId="0" borderId="5" xfId="2" applyFont="1" applyFill="1" applyBorder="1" applyAlignment="1">
      <alignment horizontal="center" vertical="center"/>
    </xf>
    <xf numFmtId="38" fontId="7" fillId="0" borderId="13" xfId="2" applyFont="1" applyFill="1" applyBorder="1" applyAlignment="1">
      <alignment horizontal="center" vertical="center"/>
    </xf>
    <xf numFmtId="38" fontId="7" fillId="0" borderId="13" xfId="2" applyFont="1" applyFill="1" applyBorder="1" applyAlignment="1">
      <alignment horizontal="right" vertical="center" indent="1"/>
    </xf>
    <xf numFmtId="176" fontId="7" fillId="0" borderId="13" xfId="3" applyNumberFormat="1" applyFont="1" applyFill="1" applyBorder="1" applyAlignment="1">
      <alignment horizontal="center" vertical="center"/>
    </xf>
    <xf numFmtId="176" fontId="7" fillId="0" borderId="20" xfId="3" applyNumberFormat="1" applyFont="1" applyFill="1" applyBorder="1" applyAlignment="1">
      <alignment horizontal="center" vertical="center"/>
    </xf>
    <xf numFmtId="177" fontId="7" fillId="0" borderId="12" xfId="2" applyNumberFormat="1" applyFont="1" applyFill="1" applyBorder="1" applyAlignment="1">
      <alignment horizontal="center" vertical="center"/>
    </xf>
    <xf numFmtId="177" fontId="7" fillId="0" borderId="19" xfId="3" applyNumberFormat="1" applyFont="1" applyFill="1" applyBorder="1" applyAlignment="1">
      <alignment horizontal="center" vertical="center"/>
    </xf>
    <xf numFmtId="177" fontId="7" fillId="0" borderId="0" xfId="2" applyNumberFormat="1" applyFont="1" applyFill="1" applyBorder="1" applyAlignment="1">
      <alignment horizontal="center" vertical="center"/>
    </xf>
    <xf numFmtId="177" fontId="7" fillId="0" borderId="21" xfId="3" applyNumberFormat="1" applyFont="1" applyFill="1" applyBorder="1" applyAlignment="1">
      <alignment horizontal="center" vertical="center"/>
    </xf>
    <xf numFmtId="177" fontId="7" fillId="0" borderId="13" xfId="2" applyNumberFormat="1" applyFont="1" applyFill="1" applyBorder="1" applyAlignment="1">
      <alignment horizontal="center" vertical="center"/>
    </xf>
    <xf numFmtId="177" fontId="7" fillId="0" borderId="20" xfId="3" applyNumberFormat="1" applyFont="1" applyFill="1" applyBorder="1" applyAlignment="1">
      <alignment horizontal="center" vertical="center"/>
    </xf>
    <xf numFmtId="0" fontId="14" fillId="0" borderId="0" xfId="1" applyFont="1" applyAlignment="1">
      <alignment vertical="center"/>
    </xf>
    <xf numFmtId="0" fontId="16" fillId="0" borderId="0" xfId="1" applyFont="1" applyAlignment="1">
      <alignment vertical="center"/>
    </xf>
    <xf numFmtId="0" fontId="16" fillId="0" borderId="0" xfId="1" applyFont="1" applyAlignment="1">
      <alignment horizontal="right" vertical="center"/>
    </xf>
    <xf numFmtId="0" fontId="15" fillId="0" borderId="0" xfId="1" applyFont="1" applyAlignment="1">
      <alignment horizontal="right" vertical="center"/>
    </xf>
    <xf numFmtId="38" fontId="7" fillId="0" borderId="25" xfId="2" applyFont="1" applyFill="1" applyBorder="1" applyAlignment="1">
      <alignment horizontal="center" vertical="center"/>
    </xf>
    <xf numFmtId="38" fontId="7" fillId="0" borderId="26" xfId="2" applyFont="1" applyFill="1" applyBorder="1" applyAlignment="1">
      <alignment horizontal="center" vertical="center"/>
    </xf>
    <xf numFmtId="38" fontId="7" fillId="0" borderId="0" xfId="2" applyFont="1" applyAlignment="1">
      <alignment vertical="center"/>
    </xf>
    <xf numFmtId="38" fontId="7" fillId="0" borderId="0" xfId="2" applyFont="1" applyAlignment="1">
      <alignment horizontal="right" vertical="center"/>
    </xf>
    <xf numFmtId="38" fontId="14" fillId="0" borderId="0" xfId="2" applyFont="1" applyAlignment="1">
      <alignment horizontal="right" vertical="center"/>
    </xf>
    <xf numFmtId="0" fontId="4" fillId="0" borderId="0" xfId="1" applyFont="1" applyBorder="1" applyAlignment="1">
      <alignment horizontal="center" vertical="center"/>
    </xf>
    <xf numFmtId="38" fontId="7" fillId="0" borderId="0" xfId="2" applyFont="1" applyFill="1" applyBorder="1" applyAlignment="1">
      <alignment horizontal="right" vertical="center" indent="2"/>
    </xf>
    <xf numFmtId="38" fontId="8" fillId="0" borderId="0" xfId="2" applyFont="1" applyFill="1" applyBorder="1" applyAlignment="1">
      <alignment horizontal="right" vertical="center" indent="2"/>
    </xf>
    <xf numFmtId="0" fontId="7" fillId="0" borderId="0" xfId="1" applyFont="1" applyAlignment="1">
      <alignment horizontal="centerContinuous" vertical="center"/>
    </xf>
    <xf numFmtId="0" fontId="14" fillId="0" borderId="0" xfId="1" applyFont="1" applyAlignment="1">
      <alignment horizontal="right" vertical="center"/>
    </xf>
    <xf numFmtId="38" fontId="7" fillId="0" borderId="1" xfId="2" applyFont="1" applyBorder="1" applyAlignment="1">
      <alignment horizontal="right" vertical="center" wrapText="1"/>
    </xf>
    <xf numFmtId="38" fontId="7" fillId="0" borderId="2" xfId="2" applyFont="1" applyBorder="1" applyAlignment="1">
      <alignment horizontal="left" vertical="center" wrapText="1"/>
    </xf>
    <xf numFmtId="38" fontId="7" fillId="0" borderId="27" xfId="2" applyFont="1" applyBorder="1" applyAlignment="1">
      <alignment horizontal="center" vertical="center" wrapText="1"/>
    </xf>
    <xf numFmtId="38" fontId="7" fillId="0" borderId="1" xfId="2" applyFont="1" applyBorder="1" applyAlignment="1">
      <alignment horizontal="center" vertical="center"/>
    </xf>
    <xf numFmtId="38" fontId="7" fillId="0" borderId="4" xfId="2" applyFont="1" applyBorder="1" applyAlignment="1">
      <alignment horizontal="right" vertical="center" indent="2"/>
    </xf>
    <xf numFmtId="38" fontId="7" fillId="0" borderId="12" xfId="2" applyFont="1" applyBorder="1" applyAlignment="1">
      <alignment horizontal="right" vertical="center" indent="2"/>
    </xf>
    <xf numFmtId="41" fontId="7" fillId="0" borderId="12" xfId="2" applyNumberFormat="1" applyFont="1" applyBorder="1" applyAlignment="1">
      <alignment horizontal="center" vertical="center"/>
    </xf>
    <xf numFmtId="38" fontId="7" fillId="0" borderId="19" xfId="2" applyFont="1" applyBorder="1" applyAlignment="1">
      <alignment horizontal="right" vertical="center" indent="2"/>
    </xf>
    <xf numFmtId="38" fontId="7" fillId="0" borderId="3" xfId="2" applyFont="1" applyBorder="1" applyAlignment="1">
      <alignment horizontal="center" vertical="center"/>
    </xf>
    <xf numFmtId="38" fontId="7" fillId="0" borderId="6" xfId="2" applyFont="1" applyBorder="1" applyAlignment="1">
      <alignment horizontal="right" vertical="center" indent="2"/>
    </xf>
    <xf numFmtId="38" fontId="7" fillId="0" borderId="0" xfId="2" applyFont="1" applyBorder="1" applyAlignment="1">
      <alignment horizontal="right" vertical="center" indent="2"/>
    </xf>
    <xf numFmtId="41" fontId="7" fillId="0" borderId="0" xfId="2" applyNumberFormat="1" applyFont="1" applyBorder="1" applyAlignment="1">
      <alignment horizontal="center" vertical="center"/>
    </xf>
    <xf numFmtId="38" fontId="7" fillId="0" borderId="21" xfId="2" applyFont="1" applyBorder="1" applyAlignment="1">
      <alignment horizontal="right" vertical="center" indent="2"/>
    </xf>
    <xf numFmtId="0" fontId="7" fillId="0" borderId="3" xfId="0" applyFont="1" applyBorder="1" applyAlignment="1">
      <alignment horizontal="center" vertical="center" shrinkToFit="1"/>
    </xf>
    <xf numFmtId="38" fontId="7" fillId="0" borderId="2" xfId="2" applyFont="1" applyBorder="1" applyAlignment="1">
      <alignment horizontal="center" vertical="center"/>
    </xf>
    <xf numFmtId="38" fontId="19" fillId="0" borderId="0" xfId="2" applyFont="1" applyFill="1" applyBorder="1" applyAlignment="1">
      <alignment vertical="center"/>
    </xf>
    <xf numFmtId="38" fontId="7" fillId="0" borderId="0" xfId="2" applyFont="1" applyBorder="1" applyAlignment="1">
      <alignment horizontal="center" vertical="center"/>
    </xf>
    <xf numFmtId="38" fontId="7" fillId="0" borderId="0" xfId="2" applyFont="1" applyBorder="1" applyAlignment="1">
      <alignment vertical="center"/>
    </xf>
    <xf numFmtId="38" fontId="7" fillId="0" borderId="4" xfId="2" applyFont="1" applyFill="1" applyBorder="1" applyAlignment="1">
      <alignment horizontal="right" vertical="center" indent="2"/>
    </xf>
    <xf numFmtId="38" fontId="7" fillId="0" borderId="12" xfId="2" applyFont="1" applyFill="1" applyBorder="1" applyAlignment="1">
      <alignment horizontal="right" vertical="center" indent="2"/>
    </xf>
    <xf numFmtId="41" fontId="7" fillId="0" borderId="12" xfId="2" applyNumberFormat="1" applyFont="1" applyFill="1" applyBorder="1" applyAlignment="1">
      <alignment horizontal="center" vertical="center"/>
    </xf>
    <xf numFmtId="38" fontId="7" fillId="0" borderId="19" xfId="2" applyFont="1" applyFill="1" applyBorder="1" applyAlignment="1">
      <alignment horizontal="right" vertical="center" indent="2"/>
    </xf>
    <xf numFmtId="38" fontId="7" fillId="0" borderId="6" xfId="2" applyFont="1" applyFill="1" applyBorder="1" applyAlignment="1">
      <alignment horizontal="right" vertical="center" indent="2"/>
    </xf>
    <xf numFmtId="41" fontId="7" fillId="0" borderId="0" xfId="2" applyNumberFormat="1" applyFont="1" applyFill="1" applyBorder="1" applyAlignment="1">
      <alignment horizontal="center" vertical="center"/>
    </xf>
    <xf numFmtId="38" fontId="7" fillId="0" borderId="21" xfId="2" applyFont="1" applyFill="1" applyBorder="1" applyAlignment="1">
      <alignment horizontal="right" vertical="center" indent="2"/>
    </xf>
    <xf numFmtId="38" fontId="7" fillId="0" borderId="5" xfId="2" applyFont="1" applyFill="1" applyBorder="1" applyAlignment="1">
      <alignment horizontal="right" vertical="center" indent="2"/>
    </xf>
    <xf numFmtId="38" fontId="7" fillId="0" borderId="13" xfId="2" applyFont="1" applyFill="1" applyBorder="1" applyAlignment="1">
      <alignment horizontal="right" vertical="center" indent="2"/>
    </xf>
    <xf numFmtId="41" fontId="7" fillId="0" borderId="13" xfId="2" applyNumberFormat="1" applyFont="1" applyFill="1" applyBorder="1" applyAlignment="1">
      <alignment horizontal="center" vertical="center"/>
    </xf>
    <xf numFmtId="38" fontId="7" fillId="0" borderId="20" xfId="2" applyFont="1" applyFill="1" applyBorder="1" applyAlignment="1">
      <alignment horizontal="right" vertical="center" indent="2"/>
    </xf>
    <xf numFmtId="0" fontId="18" fillId="0" borderId="0" xfId="0" applyFont="1"/>
    <xf numFmtId="0" fontId="7" fillId="0" borderId="0" xfId="1" applyFont="1" applyAlignment="1">
      <alignment vertical="center"/>
    </xf>
    <xf numFmtId="0" fontId="20" fillId="0" borderId="30" xfId="0" applyFont="1" applyBorder="1" applyAlignment="1">
      <alignment horizontal="center" vertical="center"/>
    </xf>
    <xf numFmtId="0" fontId="20" fillId="0" borderId="27" xfId="0" applyFont="1" applyBorder="1" applyAlignment="1">
      <alignment horizontal="center" vertical="center"/>
    </xf>
    <xf numFmtId="0" fontId="20" fillId="0" borderId="1" xfId="0" applyFont="1" applyBorder="1" applyAlignment="1">
      <alignment horizontal="left" vertical="center"/>
    </xf>
    <xf numFmtId="0" fontId="20" fillId="0" borderId="0" xfId="0" applyFont="1" applyAlignment="1">
      <alignment horizontal="left" vertical="center" indent="1"/>
    </xf>
    <xf numFmtId="0" fontId="20" fillId="0" borderId="1" xfId="0" applyFont="1" applyBorder="1" applyAlignment="1">
      <alignment horizontal="right" vertical="center" indent="1"/>
    </xf>
    <xf numFmtId="0" fontId="20" fillId="0" borderId="3" xfId="0" applyFont="1" applyBorder="1" applyAlignment="1">
      <alignment horizontal="center" vertical="center"/>
    </xf>
    <xf numFmtId="0" fontId="20" fillId="0" borderId="3" xfId="0" applyFont="1" applyBorder="1" applyAlignment="1">
      <alignment horizontal="left" vertical="center"/>
    </xf>
    <xf numFmtId="0" fontId="20" fillId="0" borderId="3" xfId="0" applyFont="1" applyBorder="1" applyAlignment="1">
      <alignment horizontal="right" vertical="center" indent="1"/>
    </xf>
    <xf numFmtId="0" fontId="20" fillId="0" borderId="20" xfId="0" applyFont="1" applyBorder="1" applyAlignment="1">
      <alignment horizontal="left" vertical="center" indent="1"/>
    </xf>
    <xf numFmtId="0" fontId="20" fillId="0" borderId="2" xfId="0" applyFont="1" applyBorder="1" applyAlignment="1">
      <alignment horizontal="center" vertical="center" shrinkToFit="1"/>
    </xf>
    <xf numFmtId="0" fontId="20" fillId="0" borderId="2" xfId="0" applyFont="1" applyBorder="1" applyAlignment="1">
      <alignment horizontal="center" vertical="center"/>
    </xf>
    <xf numFmtId="0" fontId="20" fillId="0" borderId="1" xfId="0" applyFont="1" applyBorder="1" applyAlignment="1">
      <alignment horizontal="center" vertical="center" shrinkToFit="1"/>
    </xf>
    <xf numFmtId="0" fontId="20" fillId="0" borderId="19" xfId="0" applyFont="1" applyBorder="1" applyAlignment="1">
      <alignment horizontal="left" vertical="center" indent="1"/>
    </xf>
    <xf numFmtId="0" fontId="20" fillId="0" borderId="0" xfId="0" applyFont="1" applyAlignment="1">
      <alignment vertical="center"/>
    </xf>
    <xf numFmtId="0" fontId="20" fillId="0" borderId="0" xfId="0" applyFont="1"/>
    <xf numFmtId="0" fontId="20" fillId="0" borderId="0" xfId="0" applyFont="1" applyAlignment="1">
      <alignment horizontal="right" vertical="center"/>
    </xf>
    <xf numFmtId="0" fontId="18" fillId="0" borderId="13" xfId="0" applyFont="1" applyBorder="1"/>
    <xf numFmtId="0" fontId="20" fillId="0" borderId="12"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center" vertical="center" shrinkToFit="1"/>
    </xf>
    <xf numFmtId="0" fontId="20" fillId="0" borderId="6" xfId="0" applyFont="1" applyBorder="1"/>
    <xf numFmtId="0" fontId="20" fillId="0" borderId="21" xfId="0" applyFont="1" applyBorder="1" applyAlignment="1">
      <alignment horizontal="right"/>
    </xf>
    <xf numFmtId="0" fontId="20" fillId="0" borderId="21" xfId="0" applyFont="1" applyBorder="1"/>
    <xf numFmtId="0" fontId="20" fillId="0" borderId="5" xfId="0" applyFont="1" applyBorder="1"/>
    <xf numFmtId="0" fontId="20" fillId="0" borderId="20" xfId="0" applyFont="1" applyBorder="1"/>
    <xf numFmtId="0" fontId="20" fillId="0" borderId="0" xfId="0" applyFont="1" applyAlignment="1">
      <alignment horizontal="right"/>
    </xf>
    <xf numFmtId="38" fontId="7" fillId="0" borderId="4" xfId="2" applyFont="1" applyFill="1" applyBorder="1" applyAlignment="1">
      <alignment horizontal="right" vertical="center" indent="1"/>
    </xf>
    <xf numFmtId="180" fontId="7" fillId="0" borderId="12" xfId="3" applyNumberFormat="1" applyFont="1" applyFill="1" applyBorder="1" applyAlignment="1">
      <alignment horizontal="right" vertical="center" indent="1"/>
    </xf>
    <xf numFmtId="41" fontId="7" fillId="0" borderId="12" xfId="2" applyNumberFormat="1" applyFont="1" applyFill="1" applyBorder="1" applyAlignment="1">
      <alignment horizontal="right" vertical="center" indent="1"/>
    </xf>
    <xf numFmtId="180" fontId="7" fillId="0" borderId="19" xfId="3" applyNumberFormat="1" applyFont="1" applyFill="1" applyBorder="1" applyAlignment="1">
      <alignment horizontal="right" vertical="center" indent="1"/>
    </xf>
    <xf numFmtId="38" fontId="7" fillId="0" borderId="6" xfId="2" applyFont="1" applyFill="1" applyBorder="1" applyAlignment="1">
      <alignment horizontal="right" vertical="center" indent="1"/>
    </xf>
    <xf numFmtId="180" fontId="7" fillId="0" borderId="0" xfId="3" applyNumberFormat="1" applyFont="1" applyFill="1" applyBorder="1" applyAlignment="1">
      <alignment horizontal="right" vertical="center" indent="1"/>
    </xf>
    <xf numFmtId="41" fontId="7" fillId="0" borderId="0" xfId="2" applyNumberFormat="1" applyFont="1" applyFill="1" applyBorder="1" applyAlignment="1">
      <alignment horizontal="right" vertical="center" indent="1"/>
    </xf>
    <xf numFmtId="180" fontId="7" fillId="0" borderId="21" xfId="3" applyNumberFormat="1" applyFont="1" applyFill="1" applyBorder="1" applyAlignment="1">
      <alignment horizontal="right" vertical="center" indent="1"/>
    </xf>
    <xf numFmtId="38" fontId="7" fillId="0" borderId="5" xfId="2" applyFont="1" applyFill="1" applyBorder="1" applyAlignment="1">
      <alignment horizontal="right" vertical="center" indent="1"/>
    </xf>
    <xf numFmtId="180" fontId="7" fillId="0" borderId="13" xfId="3" applyNumberFormat="1" applyFont="1" applyFill="1" applyBorder="1" applyAlignment="1">
      <alignment horizontal="right" vertical="center" indent="1"/>
    </xf>
    <xf numFmtId="41" fontId="7" fillId="0" borderId="13" xfId="2" applyNumberFormat="1" applyFont="1" applyFill="1" applyBorder="1" applyAlignment="1">
      <alignment horizontal="right" vertical="center" indent="1"/>
    </xf>
    <xf numFmtId="180" fontId="7" fillId="0" borderId="20" xfId="3" applyNumberFormat="1" applyFont="1" applyFill="1" applyBorder="1" applyAlignment="1">
      <alignment horizontal="right" vertical="center" indent="1"/>
    </xf>
    <xf numFmtId="38" fontId="7" fillId="0" borderId="0" xfId="2" applyFont="1" applyBorder="1" applyAlignment="1">
      <alignment horizontal="right" vertical="center"/>
    </xf>
    <xf numFmtId="178" fontId="16" fillId="0" borderId="0" xfId="3" applyNumberFormat="1" applyFont="1" applyBorder="1" applyAlignment="1">
      <alignment vertical="center"/>
    </xf>
    <xf numFmtId="178" fontId="16" fillId="0" borderId="0" xfId="1" applyNumberFormat="1" applyFont="1" applyAlignment="1">
      <alignment vertical="center"/>
    </xf>
    <xf numFmtId="38" fontId="15" fillId="0" borderId="0" xfId="2" applyFont="1" applyBorder="1" applyAlignment="1">
      <alignment horizontal="right" vertical="center"/>
    </xf>
    <xf numFmtId="38" fontId="4" fillId="0" borderId="31" xfId="2" applyFont="1" applyFill="1" applyBorder="1" applyAlignment="1">
      <alignment horizontal="right" vertical="center" indent="1"/>
    </xf>
    <xf numFmtId="38" fontId="4" fillId="0" borderId="32" xfId="2" applyFont="1" applyFill="1" applyBorder="1" applyAlignment="1">
      <alignment horizontal="right" vertical="center" indent="1"/>
    </xf>
    <xf numFmtId="182" fontId="4" fillId="0" borderId="32" xfId="2" applyNumberFormat="1" applyFont="1" applyFill="1" applyBorder="1" applyAlignment="1">
      <alignment horizontal="right" vertical="center" indent="1"/>
    </xf>
    <xf numFmtId="40" fontId="4" fillId="0" borderId="33" xfId="2" applyNumberFormat="1" applyFont="1" applyFill="1" applyBorder="1" applyAlignment="1">
      <alignment horizontal="right" vertical="center" indent="1"/>
    </xf>
    <xf numFmtId="38" fontId="4" fillId="0" borderId="6" xfId="2" applyFont="1" applyFill="1" applyBorder="1" applyAlignment="1">
      <alignment horizontal="right" vertical="center" indent="1"/>
    </xf>
    <xf numFmtId="38" fontId="4" fillId="0" borderId="0" xfId="2" applyFont="1" applyFill="1" applyBorder="1" applyAlignment="1">
      <alignment horizontal="right" vertical="center" indent="1"/>
    </xf>
    <xf numFmtId="182" fontId="4" fillId="0" borderId="0" xfId="2" applyNumberFormat="1" applyFont="1" applyFill="1" applyBorder="1" applyAlignment="1">
      <alignment horizontal="right" vertical="center" indent="1"/>
    </xf>
    <xf numFmtId="40" fontId="4" fillId="0" borderId="21" xfId="2" applyNumberFormat="1" applyFont="1" applyFill="1" applyBorder="1" applyAlignment="1">
      <alignment horizontal="right" vertical="center" indent="1"/>
    </xf>
    <xf numFmtId="182" fontId="7" fillId="0" borderId="0" xfId="2" applyNumberFormat="1" applyFont="1" applyFill="1" applyBorder="1" applyAlignment="1">
      <alignment horizontal="right" vertical="center" indent="1"/>
    </xf>
    <xf numFmtId="40" fontId="7" fillId="0" borderId="21" xfId="2" applyNumberFormat="1" applyFont="1" applyFill="1" applyBorder="1" applyAlignment="1">
      <alignment horizontal="right" vertical="center" indent="1"/>
    </xf>
    <xf numFmtId="38" fontId="16" fillId="0" borderId="5" xfId="2" applyFont="1" applyFill="1" applyBorder="1" applyAlignment="1">
      <alignment horizontal="right" vertical="center" indent="1"/>
    </xf>
    <xf numFmtId="38" fontId="16" fillId="0" borderId="13" xfId="2" applyFont="1" applyFill="1" applyBorder="1" applyAlignment="1">
      <alignment horizontal="right" vertical="center" indent="1"/>
    </xf>
    <xf numFmtId="182" fontId="16" fillId="0" borderId="13" xfId="2" applyNumberFormat="1" applyFont="1" applyFill="1" applyBorder="1" applyAlignment="1">
      <alignment horizontal="right" vertical="center" indent="1"/>
    </xf>
    <xf numFmtId="40" fontId="16" fillId="0" borderId="20" xfId="2" applyNumberFormat="1" applyFont="1" applyFill="1" applyBorder="1" applyAlignment="1">
      <alignment horizontal="right" vertical="center" indent="1"/>
    </xf>
    <xf numFmtId="38" fontId="4" fillId="0" borderId="4" xfId="2" applyFont="1" applyBorder="1" applyAlignment="1">
      <alignment horizontal="center" vertical="center" wrapText="1"/>
    </xf>
    <xf numFmtId="38" fontId="4" fillId="0" borderId="5" xfId="2" applyFont="1" applyBorder="1" applyAlignment="1">
      <alignment horizontal="center" vertical="center" wrapText="1"/>
    </xf>
    <xf numFmtId="38" fontId="4" fillId="0" borderId="12" xfId="2" applyFont="1" applyBorder="1" applyAlignment="1">
      <alignment horizontal="center" vertical="center"/>
    </xf>
    <xf numFmtId="38" fontId="4" fillId="0" borderId="13" xfId="2" applyFont="1" applyBorder="1" applyAlignment="1">
      <alignment horizontal="center" vertical="center"/>
    </xf>
    <xf numFmtId="38" fontId="4" fillId="0" borderId="19" xfId="2" applyFont="1" applyBorder="1" applyAlignment="1">
      <alignment horizontal="center" vertical="center"/>
    </xf>
    <xf numFmtId="38" fontId="4" fillId="0" borderId="20" xfId="2" applyFont="1" applyBorder="1" applyAlignment="1">
      <alignment horizontal="center" vertical="center"/>
    </xf>
    <xf numFmtId="38" fontId="4" fillId="0" borderId="1" xfId="2" applyFont="1" applyBorder="1" applyAlignment="1">
      <alignment horizontal="center" vertical="center" wrapText="1"/>
    </xf>
    <xf numFmtId="38" fontId="4" fillId="0" borderId="2" xfId="2" applyFont="1" applyBorder="1" applyAlignment="1">
      <alignment horizontal="center" vertical="center" wrapText="1"/>
    </xf>
    <xf numFmtId="0" fontId="5" fillId="0" borderId="0" xfId="1" applyFont="1" applyAlignment="1">
      <alignment horizontal="center" vertical="center"/>
    </xf>
    <xf numFmtId="0" fontId="0" fillId="0" borderId="0" xfId="0" applyAlignment="1">
      <alignment horizontal="center" vertical="center"/>
    </xf>
    <xf numFmtId="38" fontId="5" fillId="0" borderId="0" xfId="2" applyFont="1" applyAlignment="1">
      <alignment horizontal="center" vertical="center"/>
    </xf>
    <xf numFmtId="38" fontId="4" fillId="0" borderId="27" xfId="2" applyFont="1" applyBorder="1" applyAlignment="1">
      <alignment horizontal="center" vertical="center" wrapText="1"/>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38" fontId="4" fillId="0" borderId="27" xfId="2" applyFont="1" applyBorder="1" applyAlignment="1">
      <alignment horizontal="center"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38" fontId="7" fillId="0" borderId="1" xfId="2" applyFont="1" applyBorder="1" applyAlignment="1">
      <alignment horizontal="center" vertical="center" wrapText="1"/>
    </xf>
    <xf numFmtId="38" fontId="7" fillId="0" borderId="2" xfId="2" applyFont="1" applyBorder="1" applyAlignment="1">
      <alignment horizontal="center" vertical="center" wrapText="1"/>
    </xf>
    <xf numFmtId="0" fontId="17" fillId="0" borderId="0" xfId="1" applyFont="1" applyAlignment="1">
      <alignment horizontal="center" vertical="center"/>
    </xf>
    <xf numFmtId="0" fontId="18" fillId="0" borderId="0" xfId="0" applyFont="1" applyAlignment="1">
      <alignment horizontal="center" vertical="center"/>
    </xf>
    <xf numFmtId="0" fontId="11" fillId="0" borderId="3" xfId="0" applyFont="1" applyBorder="1" applyAlignment="1">
      <alignment horizontal="center" vertical="center"/>
    </xf>
    <xf numFmtId="0" fontId="11" fillId="0" borderId="27" xfId="0" applyFont="1" applyBorder="1" applyAlignment="1">
      <alignment horizontal="center" vertical="center"/>
    </xf>
    <xf numFmtId="0" fontId="11" fillId="0" borderId="1" xfId="0" applyFont="1" applyBorder="1" applyAlignment="1">
      <alignment horizontal="center" vertical="center"/>
    </xf>
    <xf numFmtId="0" fontId="5" fillId="0" borderId="0" xfId="0" applyFont="1" applyAlignment="1">
      <alignment horizontal="center" vertical="center"/>
    </xf>
    <xf numFmtId="0" fontId="11" fillId="0" borderId="27" xfId="0" applyFont="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4" xfId="0" applyFont="1" applyBorder="1" applyAlignment="1">
      <alignment horizontal="center" vertical="center"/>
    </xf>
    <xf numFmtId="0" fontId="11" fillId="0" borderId="19" xfId="0" applyFont="1" applyBorder="1" applyAlignment="1">
      <alignment horizontal="center" vertical="center"/>
    </xf>
    <xf numFmtId="0" fontId="11" fillId="0" borderId="5" xfId="0" applyFont="1" applyBorder="1" applyAlignment="1">
      <alignment horizontal="center" vertical="center"/>
    </xf>
    <xf numFmtId="0" fontId="11" fillId="0" borderId="20" xfId="0" applyFont="1" applyBorder="1" applyAlignment="1">
      <alignment horizontal="center" vertical="center"/>
    </xf>
    <xf numFmtId="0" fontId="11" fillId="0" borderId="27" xfId="0" applyFont="1" applyBorder="1" applyAlignment="1">
      <alignment horizontal="center" vertical="center" shrinkToFit="1"/>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21" xfId="0" applyFont="1" applyBorder="1" applyAlignment="1">
      <alignment horizontal="center" vertical="center"/>
    </xf>
    <xf numFmtId="0" fontId="20" fillId="0" borderId="13" xfId="0" applyFont="1" applyBorder="1" applyAlignment="1">
      <alignment horizontal="center" vertical="center"/>
    </xf>
    <xf numFmtId="0" fontId="20" fillId="0" borderId="20" xfId="0" applyFont="1" applyBorder="1" applyAlignment="1">
      <alignment horizontal="center" vertical="center"/>
    </xf>
    <xf numFmtId="0" fontId="20" fillId="0" borderId="6" xfId="0" applyFont="1" applyBorder="1" applyAlignment="1">
      <alignment horizontal="left" vertical="center" shrinkToFit="1"/>
    </xf>
    <xf numFmtId="0" fontId="20" fillId="0" borderId="21" xfId="0" applyFont="1" applyBorder="1" applyAlignment="1">
      <alignment horizontal="left"/>
    </xf>
    <xf numFmtId="0" fontId="20" fillId="0" borderId="21" xfId="0" applyFont="1" applyBorder="1" applyAlignment="1">
      <alignment horizontal="left" shrinkToFit="1"/>
    </xf>
    <xf numFmtId="0" fontId="20" fillId="0" borderId="12" xfId="0" applyFont="1" applyBorder="1" applyAlignment="1">
      <alignment horizontal="center" vertical="center"/>
    </xf>
    <xf numFmtId="0" fontId="20" fillId="0" borderId="19"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shrinkToFit="1"/>
    </xf>
    <xf numFmtId="0" fontId="20" fillId="0" borderId="13" xfId="0" applyFont="1" applyBorder="1" applyAlignment="1">
      <alignment horizontal="center" vertical="center" shrinkToFit="1"/>
    </xf>
    <xf numFmtId="0" fontId="17" fillId="0" borderId="0" xfId="0" applyFont="1" applyAlignment="1">
      <alignment horizontal="center" vertical="center"/>
    </xf>
    <xf numFmtId="0" fontId="20" fillId="0" borderId="27" xfId="0" applyFont="1" applyBorder="1" applyAlignment="1">
      <alignment horizontal="center" vertical="center"/>
    </xf>
    <xf numFmtId="0" fontId="20" fillId="0" borderId="27" xfId="0" applyFont="1" applyBorder="1"/>
    <xf numFmtId="0" fontId="20" fillId="0" borderId="4" xfId="0" applyFont="1" applyBorder="1" applyAlignment="1">
      <alignment horizontal="right" vertical="center"/>
    </xf>
    <xf numFmtId="0" fontId="20" fillId="0" borderId="19" xfId="0" applyFont="1" applyBorder="1"/>
    <xf numFmtId="0" fontId="20" fillId="0" borderId="5" xfId="0" applyFont="1" applyBorder="1" applyAlignment="1">
      <alignment horizontal="left" vertical="center"/>
    </xf>
    <xf numFmtId="0" fontId="20" fillId="0" borderId="20" xfId="0" applyFont="1" applyBorder="1"/>
    <xf numFmtId="0" fontId="20" fillId="0" borderId="27" xfId="0" applyFont="1" applyBorder="1" applyAlignment="1">
      <alignment vertical="center" textRotation="255"/>
    </xf>
    <xf numFmtId="0" fontId="4" fillId="0" borderId="7" xfId="1" applyFont="1" applyBorder="1" applyAlignment="1">
      <alignment horizontal="center" vertical="center"/>
    </xf>
    <xf numFmtId="0" fontId="4" fillId="0" borderId="22" xfId="1" applyFont="1" applyBorder="1" applyAlignment="1">
      <alignment horizontal="center" vertical="center"/>
    </xf>
    <xf numFmtId="178" fontId="4" fillId="0" borderId="27" xfId="1" applyNumberFormat="1" applyFont="1" applyBorder="1" applyAlignment="1">
      <alignment horizontal="center" vertical="center"/>
    </xf>
    <xf numFmtId="178" fontId="4" fillId="0" borderId="27" xfId="1" applyNumberFormat="1" applyFont="1" applyBorder="1" applyAlignment="1">
      <alignment horizontal="center" vertical="center" wrapText="1"/>
    </xf>
    <xf numFmtId="0" fontId="4" fillId="0" borderId="30" xfId="1" applyFont="1" applyBorder="1" applyAlignment="1">
      <alignment horizontal="center" vertical="center" wrapText="1"/>
    </xf>
    <xf numFmtId="0" fontId="24" fillId="0" borderId="0" xfId="0" applyFont="1" applyAlignment="1">
      <alignment vertical="center"/>
    </xf>
    <xf numFmtId="0" fontId="25" fillId="0" borderId="0" xfId="0" applyFont="1" applyAlignment="1">
      <alignment vertical="center"/>
    </xf>
    <xf numFmtId="49" fontId="25" fillId="0" borderId="0" xfId="0" applyNumberFormat="1" applyFont="1" applyAlignment="1">
      <alignment horizontal="left" vertical="center"/>
    </xf>
    <xf numFmtId="49" fontId="26" fillId="0" borderId="0" xfId="4" applyNumberFormat="1" applyFont="1" applyAlignment="1">
      <alignment horizontal="right" vertical="center"/>
    </xf>
    <xf numFmtId="0" fontId="26" fillId="0" borderId="0" xfId="4" applyFont="1" applyAlignment="1">
      <alignment vertical="center"/>
    </xf>
    <xf numFmtId="0" fontId="27" fillId="0" borderId="0" xfId="0" applyFont="1"/>
  </cellXfs>
  <cellStyles count="5">
    <cellStyle name="パーセント" xfId="3" builtinId="5"/>
    <cellStyle name="ハイパーリンク" xfId="4" builtinId="8"/>
    <cellStyle name="桁区切り" xfId="2" builtinId="6"/>
    <cellStyle name="標準" xfId="0" builtinId="0"/>
    <cellStyle name="標準_水道課用"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43508025888456"/>
          <c:y val="0.11549066075478431"/>
          <c:w val="0.7145072496311512"/>
          <c:h val="0.65217460531441851"/>
        </c:manualLayout>
      </c:layout>
      <c:barChart>
        <c:barDir val="col"/>
        <c:grouping val="clustered"/>
        <c:varyColors val="0"/>
        <c:ser>
          <c:idx val="1"/>
          <c:order val="0"/>
          <c:tx>
            <c:strRef>
              <c:f>'3-4'!$C$3</c:f>
              <c:strCache>
                <c:ptCount val="1"/>
                <c:pt idx="0">
                  <c:v>給水人口</c:v>
                </c:pt>
              </c:strCache>
            </c:strRef>
          </c:tx>
          <c:spPr>
            <a:solidFill>
              <a:srgbClr val="993366"/>
            </a:solidFill>
            <a:ln w="12700">
              <a:solidFill>
                <a:srgbClr val="000000"/>
              </a:solidFill>
              <a:prstDash val="solid"/>
            </a:ln>
          </c:spPr>
          <c:invertIfNegative val="0"/>
          <c:cat>
            <c:strRef>
              <c:f>'3-4'!$A$40:$A$49</c:f>
              <c:strCache>
                <c:ptCount val="10"/>
                <c:pt idx="0">
                  <c:v>25</c:v>
                </c:pt>
                <c:pt idx="1">
                  <c:v>26</c:v>
                </c:pt>
                <c:pt idx="2">
                  <c:v>27</c:v>
                </c:pt>
                <c:pt idx="3">
                  <c:v>28</c:v>
                </c:pt>
                <c:pt idx="4">
                  <c:v>29</c:v>
                </c:pt>
                <c:pt idx="5">
                  <c:v>30</c:v>
                </c:pt>
                <c:pt idx="6">
                  <c:v>令和元年度</c:v>
                </c:pt>
                <c:pt idx="7">
                  <c:v>2</c:v>
                </c:pt>
                <c:pt idx="8">
                  <c:v>3</c:v>
                </c:pt>
                <c:pt idx="9">
                  <c:v>4</c:v>
                </c:pt>
              </c:strCache>
            </c:strRef>
          </c:cat>
          <c:val>
            <c:numRef>
              <c:f>'3-4'!$E$37:$E$49</c:f>
              <c:numCache>
                <c:formatCode>#,##0_);[Red]\(#,##0\)</c:formatCode>
                <c:ptCount val="10"/>
                <c:pt idx="0">
                  <c:v>41633</c:v>
                </c:pt>
                <c:pt idx="1">
                  <c:v>41636</c:v>
                </c:pt>
                <c:pt idx="2">
                  <c:v>41774</c:v>
                </c:pt>
                <c:pt idx="3">
                  <c:v>41733</c:v>
                </c:pt>
                <c:pt idx="4">
                  <c:v>41687</c:v>
                </c:pt>
                <c:pt idx="5">
                  <c:v>41662</c:v>
                </c:pt>
                <c:pt idx="6">
                  <c:v>41669</c:v>
                </c:pt>
                <c:pt idx="7">
                  <c:v>41895</c:v>
                </c:pt>
                <c:pt idx="8">
                  <c:v>41971</c:v>
                </c:pt>
                <c:pt idx="9">
                  <c:v>42185</c:v>
                </c:pt>
              </c:numCache>
            </c:numRef>
          </c:val>
        </c:ser>
        <c:dLbls>
          <c:showLegendKey val="0"/>
          <c:showVal val="0"/>
          <c:showCatName val="0"/>
          <c:showSerName val="0"/>
          <c:showPercent val="0"/>
          <c:showBubbleSize val="0"/>
        </c:dLbls>
        <c:gapWidth val="150"/>
        <c:axId val="545116496"/>
        <c:axId val="545120416"/>
      </c:barChart>
      <c:lineChart>
        <c:grouping val="standard"/>
        <c:varyColors val="0"/>
        <c:ser>
          <c:idx val="0"/>
          <c:order val="1"/>
          <c:tx>
            <c:strRef>
              <c:f>'3-4'!$D$3</c:f>
              <c:strCache>
                <c:ptCount val="1"/>
                <c:pt idx="0">
                  <c:v>配水量　　</c:v>
                </c:pt>
              </c:strCache>
            </c:strRef>
          </c:tx>
          <c:marker>
            <c:symbol val="diamond"/>
            <c:size val="8"/>
            <c:spPr>
              <a:solidFill>
                <a:srgbClr val="FFFFFF"/>
              </a:solidFill>
              <a:ln>
                <a:solidFill>
                  <a:srgbClr val="000000"/>
                </a:solidFill>
                <a:prstDash val="solid"/>
              </a:ln>
            </c:spPr>
          </c:marker>
          <c:val>
            <c:numRef>
              <c:f>'3-4'!$B$40:$B$49</c:f>
              <c:numCache>
                <c:formatCode>#,##0_);[Red]\(#,##0\)</c:formatCode>
                <c:ptCount val="10"/>
                <c:pt idx="0">
                  <c:v>4818409</c:v>
                </c:pt>
                <c:pt idx="1">
                  <c:v>4860670</c:v>
                </c:pt>
                <c:pt idx="2">
                  <c:v>4809562</c:v>
                </c:pt>
                <c:pt idx="3">
                  <c:v>4891390</c:v>
                </c:pt>
                <c:pt idx="4">
                  <c:v>4991328</c:v>
                </c:pt>
                <c:pt idx="5">
                  <c:v>4934701</c:v>
                </c:pt>
                <c:pt idx="6">
                  <c:v>4928729</c:v>
                </c:pt>
                <c:pt idx="7">
                  <c:v>4956532</c:v>
                </c:pt>
                <c:pt idx="8">
                  <c:v>4995868</c:v>
                </c:pt>
                <c:pt idx="9">
                  <c:v>5112258</c:v>
                </c:pt>
              </c:numCache>
            </c:numRef>
          </c:val>
          <c:smooth val="0"/>
        </c:ser>
        <c:dLbls>
          <c:showLegendKey val="0"/>
          <c:showVal val="0"/>
          <c:showCatName val="0"/>
          <c:showSerName val="0"/>
          <c:showPercent val="0"/>
          <c:showBubbleSize val="0"/>
        </c:dLbls>
        <c:marker val="1"/>
        <c:smooth val="0"/>
        <c:axId val="545127864"/>
        <c:axId val="545125904"/>
      </c:lineChart>
      <c:catAx>
        <c:axId val="5451164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545120416"/>
        <c:crosses val="autoZero"/>
        <c:auto val="0"/>
        <c:lblAlgn val="ctr"/>
        <c:lblOffset val="100"/>
        <c:tickLblSkip val="1"/>
        <c:noMultiLvlLbl val="0"/>
      </c:catAx>
      <c:valAx>
        <c:axId val="545120416"/>
        <c:scaling>
          <c:orientation val="minMax"/>
        </c:scaling>
        <c:delete val="0"/>
        <c:axPos val="l"/>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明朝"/>
                    <a:ea typeface="ＭＳ 明朝"/>
                    <a:cs typeface="ＭＳ 明朝"/>
                  </a:rPr>
                  <a:t>（人）</a:t>
                </a:r>
              </a:p>
            </c:rich>
          </c:tx>
          <c:layout>
            <c:manualLayout>
              <c:xMode val="edge"/>
              <c:yMode val="edge"/>
              <c:x val="9.8765466816647912E-2"/>
              <c:y val="4.1304482608965215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545116496"/>
        <c:crosses val="autoZero"/>
        <c:crossBetween val="between"/>
      </c:valAx>
      <c:catAx>
        <c:axId val="545127864"/>
        <c:scaling>
          <c:orientation val="minMax"/>
        </c:scaling>
        <c:delete val="1"/>
        <c:axPos val="b"/>
        <c:numFmt formatCode="#,##0_);[Red]\(#,##0\)" sourceLinked="1"/>
        <c:majorTickMark val="out"/>
        <c:minorTickMark val="none"/>
        <c:tickLblPos val="none"/>
        <c:crossAx val="545125904"/>
        <c:crosses val="autoZero"/>
        <c:auto val="0"/>
        <c:lblAlgn val="ctr"/>
        <c:lblOffset val="100"/>
        <c:noMultiLvlLbl val="0"/>
      </c:catAx>
      <c:valAx>
        <c:axId val="545125904"/>
        <c:scaling>
          <c:orientation val="minMax"/>
        </c:scaling>
        <c:delete val="0"/>
        <c:axPos val="r"/>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明朝"/>
                    <a:ea typeface="ＭＳ 明朝"/>
                    <a:cs typeface="ＭＳ 明朝"/>
                  </a:rPr>
                  <a:t>（千㎥）</a:t>
                </a:r>
              </a:p>
            </c:rich>
          </c:tx>
          <c:layout>
            <c:manualLayout>
              <c:xMode val="edge"/>
              <c:yMode val="edge"/>
              <c:x val="0.82407542807149103"/>
              <c:y val="4.3478206956413912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545127864"/>
        <c:crosses val="max"/>
        <c:crossBetween val="between"/>
        <c:dispUnits>
          <c:builtInUnit val="thousands"/>
        </c:dispUnits>
      </c:valAx>
      <c:spPr>
        <a:noFill/>
        <a:ln w="12700">
          <a:solidFill>
            <a:srgbClr val="808080"/>
          </a:solidFill>
          <a:prstDash val="solid"/>
        </a:ln>
      </c:spPr>
    </c:plotArea>
    <c:legend>
      <c:legendPos val="r"/>
      <c:layout>
        <c:manualLayout>
          <c:xMode val="edge"/>
          <c:yMode val="edge"/>
          <c:x val="0.76569678407350861"/>
          <c:y val="0.88043571628645234"/>
          <c:w val="0.16998468606431849"/>
          <c:h val="8.0434678866722745E-2"/>
        </c:manualLayout>
      </c:layout>
      <c:overlay val="0"/>
      <c:spPr>
        <a:solidFill>
          <a:srgbClr val="FFFFFF"/>
        </a:solidFill>
        <a:ln w="3175">
          <a:solidFill>
            <a:srgbClr val="000000"/>
          </a:solidFill>
          <a:prstDash val="solid"/>
        </a:ln>
      </c:spPr>
      <c:txPr>
        <a:bodyPr horzOverflow="overflow" anchor="ctr" anchorCtr="1"/>
        <a:lstStyle/>
        <a:p>
          <a:pPr algn="l" rtl="0">
            <a:defRPr sz="92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000" b="0" i="0" u="none" strike="noStrike" baseline="0">
          <a:solidFill>
            <a:srgbClr val="000000"/>
          </a:solidFill>
          <a:latin typeface="ＭＳ 明朝"/>
          <a:ea typeface="ＭＳ 明朝"/>
          <a:cs typeface="ＭＳ 明朝"/>
        </a:defRPr>
      </a:pPr>
      <a:endParaRPr lang="ja-JP"/>
    </a:p>
  </c:txPr>
  <c:printSettings>
    <c:headerFooter alignWithMargins="0">
      <c:oddHeader>&amp;C&amp;A</c:oddHeader>
      <c:oddFooter>&amp;CPage &amp;P</c:oddFooter>
    </c:headerFooter>
    <c:pageMargins b="0.98399999999999999" l="0.78700000000000003" r="0.78700000000000003" t="0.98399999999999999" header="0.5" footer="0.5"/>
    <c:pageSetup paperSize="9" orientation="landscape"/>
  </c:printSettings>
  <c:extLst/>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8</xdr:row>
      <xdr:rowOff>10160</xdr:rowOff>
    </xdr:from>
    <xdr:to>
      <xdr:col>2</xdr:col>
      <xdr:colOff>0</xdr:colOff>
      <xdr:row>10</xdr:row>
      <xdr:rowOff>0</xdr:rowOff>
    </xdr:to>
    <xdr:sp macro="" textlink="">
      <xdr:nvSpPr>
        <xdr:cNvPr id="5384" name="Line 2"/>
        <xdr:cNvSpPr>
          <a:spLocks noChangeShapeType="1"/>
        </xdr:cNvSpPr>
      </xdr:nvSpPr>
      <xdr:spPr>
        <a:xfrm>
          <a:off x="695325" y="1610360"/>
          <a:ext cx="990600" cy="408940"/>
        </a:xfrm>
        <a:prstGeom prst="line">
          <a:avLst/>
        </a:prstGeom>
        <a:noFill/>
        <a:ln w="9525">
          <a:solidFill>
            <a:srgbClr val="000000"/>
          </a:solidFill>
          <a:round/>
          <a:headEnd/>
          <a:tailEnd/>
        </a:ln>
      </xdr:spPr>
    </xdr:sp>
    <xdr:clientData/>
  </xdr:twoCellAnchor>
  <xdr:twoCellAnchor>
    <xdr:from>
      <xdr:col>0</xdr:col>
      <xdr:colOff>28575</xdr:colOff>
      <xdr:row>0</xdr:row>
      <xdr:rowOff>76835</xdr:rowOff>
    </xdr:from>
    <xdr:to>
      <xdr:col>6</xdr:col>
      <xdr:colOff>914400</xdr:colOff>
      <xdr:row>2</xdr:row>
      <xdr:rowOff>133350</xdr:rowOff>
    </xdr:to>
    <xdr:grpSp>
      <xdr:nvGrpSpPr>
        <xdr:cNvPr id="5385" name="Group 23"/>
        <xdr:cNvGrpSpPr/>
      </xdr:nvGrpSpPr>
      <xdr:grpSpPr>
        <a:xfrm>
          <a:off x="28575" y="76835"/>
          <a:ext cx="7010400" cy="513715"/>
          <a:chOff x="2032" y="1860"/>
          <a:chExt cx="8876" cy="662"/>
        </a:xfrm>
      </xdr:grpSpPr>
      <xdr:sp macro="" textlink="">
        <xdr:nvSpPr>
          <xdr:cNvPr id="5144" name="Text Box 24"/>
          <xdr:cNvSpPr txBox="1">
            <a:spLocks noChangeArrowheads="1"/>
          </xdr:cNvSpPr>
        </xdr:nvSpPr>
        <xdr:spPr>
          <a:xfrm>
            <a:off x="2116" y="1909"/>
            <a:ext cx="8743" cy="539"/>
          </a:xfrm>
          <a:prstGeom prst="rect">
            <a:avLst/>
          </a:prstGeom>
          <a:solidFill>
            <a:srgbClr val="CCFFCC"/>
          </a:solidFill>
          <a:ln w="38100">
            <a:solidFill>
              <a:srgbClr val="333399"/>
            </a:solidFill>
            <a:miter lim="800000"/>
            <a:headEnd/>
            <a:tailEnd/>
          </a:ln>
        </xdr:spPr>
        <xdr:txBody>
          <a:bodyPr vertOverflow="clip" horzOverflow="overflow" wrap="square" lIns="74295" tIns="8890" rIns="74295" bIns="8890" anchor="ctr" upright="1"/>
          <a:lstStyle/>
          <a:p>
            <a:pPr algn="ctr" rtl="1">
              <a:lnSpc>
                <a:spcPts val="1900"/>
              </a:lnSpc>
              <a:defRPr sz="1000"/>
            </a:pPr>
            <a:r>
              <a:rPr lang="en-US" altLang="ja-JP" sz="2000" b="1" i="0" strike="noStrike">
                <a:solidFill>
                  <a:srgbClr val="000000"/>
                </a:solidFill>
                <a:latin typeface="ＭＳ ゴシック"/>
                <a:ea typeface="ＭＳ ゴシック"/>
              </a:rPr>
              <a:t>7    </a:t>
            </a:r>
            <a:r>
              <a:rPr lang="ja-JP" altLang="en-US" sz="2000" b="1" i="0" strike="noStrike">
                <a:solidFill>
                  <a:srgbClr val="000000"/>
                </a:solidFill>
                <a:latin typeface="ＭＳ ゴシック"/>
                <a:ea typeface="ＭＳ ゴシック"/>
              </a:rPr>
              <a:t>上　水　道</a:t>
            </a:r>
            <a:endParaRPr lang="ja-JP" altLang="en-US" sz="1100" b="0" i="0" strike="noStrike">
              <a:solidFill>
                <a:srgbClr val="000000"/>
              </a:solidFill>
              <a:latin typeface="ＭＳ Ｐゴシック"/>
              <a:ea typeface="ＭＳ Ｐゴシック"/>
            </a:endParaRPr>
          </a:p>
        </xdr:txBody>
      </xdr:sp>
      <xdr:sp macro="" textlink="">
        <xdr:nvSpPr>
          <xdr:cNvPr id="5389" name="Rectangle 25"/>
          <xdr:cNvSpPr>
            <a:spLocks noChangeArrowheads="1"/>
          </xdr:cNvSpPr>
        </xdr:nvSpPr>
        <xdr:spPr>
          <a:xfrm>
            <a:off x="10726" y="1860"/>
            <a:ext cx="182" cy="658"/>
          </a:xfrm>
          <a:prstGeom prst="rect">
            <a:avLst/>
          </a:prstGeom>
          <a:solidFill>
            <a:srgbClr val="FFFFFF"/>
          </a:solidFill>
          <a:ln w="9525">
            <a:noFill/>
            <a:miter lim="800000"/>
            <a:headEnd/>
            <a:tailEnd/>
          </a:ln>
        </xdr:spPr>
      </xdr:sp>
      <xdr:sp macro="" textlink="">
        <xdr:nvSpPr>
          <xdr:cNvPr id="5390" name="Rectangle 26"/>
          <xdr:cNvSpPr>
            <a:spLocks noChangeArrowheads="1"/>
          </xdr:cNvSpPr>
        </xdr:nvSpPr>
        <xdr:spPr>
          <a:xfrm>
            <a:off x="2032" y="1864"/>
            <a:ext cx="182" cy="658"/>
          </a:xfrm>
          <a:prstGeom prst="rect">
            <a:avLst/>
          </a:prstGeom>
          <a:solidFill>
            <a:srgbClr val="FFFFFF"/>
          </a:solidFill>
          <a:ln w="9525">
            <a:noFill/>
            <a:miter lim="800000"/>
            <a:headEnd/>
            <a:tailEnd/>
          </a:ln>
        </xdr:spPr>
      </xdr:sp>
    </xdr:grp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9525</xdr:colOff>
      <xdr:row>0</xdr:row>
      <xdr:rowOff>0</xdr:rowOff>
    </xdr:from>
    <xdr:to>
      <xdr:col>12</xdr:col>
      <xdr:colOff>38100</xdr:colOff>
      <xdr:row>0</xdr:row>
      <xdr:rowOff>0</xdr:rowOff>
    </xdr:to>
    <xdr:sp macro="" textlink="">
      <xdr:nvSpPr>
        <xdr:cNvPr id="8299" name="Line 2"/>
        <xdr:cNvSpPr>
          <a:spLocks noChangeShapeType="1"/>
        </xdr:cNvSpPr>
      </xdr:nvSpPr>
      <xdr:spPr>
        <a:xfrm>
          <a:off x="19069050" y="0"/>
          <a:ext cx="28575" cy="0"/>
        </a:xfrm>
        <a:prstGeom prst="line">
          <a:avLst/>
        </a:prstGeom>
        <a:noFill/>
        <a:ln w="9525">
          <a:solidFill>
            <a:srgbClr val="000000"/>
          </a:solidFill>
          <a:round/>
          <a:headEnd/>
          <a:tailEnd/>
        </a:ln>
      </xdr:spPr>
    </xdr:sp>
    <xdr:clientData/>
  </xdr:twoCellAnchor>
  <xdr:twoCellAnchor>
    <xdr:from>
      <xdr:col>0</xdr:col>
      <xdr:colOff>8890</xdr:colOff>
      <xdr:row>3</xdr:row>
      <xdr:rowOff>10160</xdr:rowOff>
    </xdr:from>
    <xdr:to>
      <xdr:col>1</xdr:col>
      <xdr:colOff>0</xdr:colOff>
      <xdr:row>5</xdr:row>
      <xdr:rowOff>0</xdr:rowOff>
    </xdr:to>
    <xdr:sp macro="" textlink="">
      <xdr:nvSpPr>
        <xdr:cNvPr id="8300" name="Line 4"/>
        <xdr:cNvSpPr>
          <a:spLocks noChangeShapeType="1"/>
        </xdr:cNvSpPr>
      </xdr:nvSpPr>
      <xdr:spPr>
        <a:xfrm>
          <a:off x="8890" y="657860"/>
          <a:ext cx="715010" cy="62801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20</xdr:row>
      <xdr:rowOff>0</xdr:rowOff>
    </xdr:from>
    <xdr:to>
      <xdr:col>10</xdr:col>
      <xdr:colOff>0</xdr:colOff>
      <xdr:row>20</xdr:row>
      <xdr:rowOff>0</xdr:rowOff>
    </xdr:to>
    <xdr:sp macro="" textlink="">
      <xdr:nvSpPr>
        <xdr:cNvPr id="1098" name="Line 2"/>
        <xdr:cNvSpPr>
          <a:spLocks noChangeShapeType="1"/>
        </xdr:cNvSpPr>
      </xdr:nvSpPr>
      <xdr:spPr>
        <a:xfrm>
          <a:off x="6924675" y="4578350"/>
          <a:ext cx="0" cy="0"/>
        </a:xfrm>
        <a:prstGeom prst="line">
          <a:avLst/>
        </a:prstGeom>
        <a:noFill/>
        <a:ln w="9525">
          <a:solidFill>
            <a:srgbClr val="000000"/>
          </a:solidFill>
          <a:round/>
          <a:headEnd/>
          <a:tailEnd/>
        </a:ln>
      </xdr:spPr>
    </xdr:sp>
    <xdr:clientData/>
  </xdr:twoCellAnchor>
  <xdr:twoCellAnchor>
    <xdr:from>
      <xdr:col>1</xdr:col>
      <xdr:colOff>8890</xdr:colOff>
      <xdr:row>4</xdr:row>
      <xdr:rowOff>9525</xdr:rowOff>
    </xdr:from>
    <xdr:to>
      <xdr:col>2</xdr:col>
      <xdr:colOff>0</xdr:colOff>
      <xdr:row>6</xdr:row>
      <xdr:rowOff>0</xdr:rowOff>
    </xdr:to>
    <xdr:sp macro="" textlink="">
      <xdr:nvSpPr>
        <xdr:cNvPr id="1099" name="Line 4"/>
        <xdr:cNvSpPr>
          <a:spLocks noChangeShapeType="1"/>
        </xdr:cNvSpPr>
      </xdr:nvSpPr>
      <xdr:spPr>
        <a:xfrm>
          <a:off x="8890" y="647700"/>
          <a:ext cx="715010" cy="619125"/>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33</xdr:row>
      <xdr:rowOff>48260</xdr:rowOff>
    </xdr:from>
    <xdr:to>
      <xdr:col>7</xdr:col>
      <xdr:colOff>0</xdr:colOff>
      <xdr:row>33</xdr:row>
      <xdr:rowOff>57785</xdr:rowOff>
    </xdr:to>
    <xdr:sp macro="" textlink="">
      <xdr:nvSpPr>
        <xdr:cNvPr id="2161" name="Line 2"/>
        <xdr:cNvSpPr>
          <a:spLocks noChangeShapeType="1"/>
        </xdr:cNvSpPr>
      </xdr:nvSpPr>
      <xdr:spPr>
        <a:xfrm>
          <a:off x="6896100" y="6487160"/>
          <a:ext cx="0" cy="9525"/>
        </a:xfrm>
        <a:prstGeom prst="line">
          <a:avLst/>
        </a:prstGeom>
        <a:noFill/>
        <a:ln w="9525">
          <a:solidFill>
            <a:srgbClr val="000000"/>
          </a:solidFill>
          <a:round/>
          <a:headEnd/>
          <a:tailEnd/>
        </a:ln>
      </xdr:spPr>
    </xdr:sp>
    <xdr:clientData/>
  </xdr:twoCellAnchor>
  <xdr:twoCellAnchor>
    <xdr:from>
      <xdr:col>0</xdr:col>
      <xdr:colOff>0</xdr:colOff>
      <xdr:row>27</xdr:row>
      <xdr:rowOff>9525</xdr:rowOff>
    </xdr:from>
    <xdr:to>
      <xdr:col>0</xdr:col>
      <xdr:colOff>715010</xdr:colOff>
      <xdr:row>29</xdr:row>
      <xdr:rowOff>0</xdr:rowOff>
    </xdr:to>
    <xdr:sp macro="" textlink="">
      <xdr:nvSpPr>
        <xdr:cNvPr id="2162" name="Line 4"/>
        <xdr:cNvSpPr>
          <a:spLocks noChangeShapeType="1"/>
        </xdr:cNvSpPr>
      </xdr:nvSpPr>
      <xdr:spPr>
        <a:xfrm>
          <a:off x="0" y="5915025"/>
          <a:ext cx="715010" cy="523875"/>
        </a:xfrm>
        <a:prstGeom prst="line">
          <a:avLst/>
        </a:prstGeom>
        <a:noFill/>
        <a:ln w="9525">
          <a:solidFill>
            <a:srgbClr val="000000"/>
          </a:solidFill>
          <a:round/>
          <a:headEnd/>
          <a:tailEnd/>
        </a:ln>
      </xdr:spPr>
    </xdr:sp>
    <xdr:clientData/>
  </xdr:twoCellAnchor>
  <xdr:twoCellAnchor>
    <xdr:from>
      <xdr:col>0</xdr:col>
      <xdr:colOff>295275</xdr:colOff>
      <xdr:row>1</xdr:row>
      <xdr:rowOff>200025</xdr:rowOff>
    </xdr:from>
    <xdr:to>
      <xdr:col>6</xdr:col>
      <xdr:colOff>847725</xdr:colOff>
      <xdr:row>24</xdr:row>
      <xdr:rowOff>67310</xdr:rowOff>
    </xdr:to>
    <xdr:graphicFrame macro="">
      <xdr:nvGraphicFramePr>
        <xdr:cNvPr id="2163"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sp macro="" textlink="">
      <xdr:nvSpPr>
        <xdr:cNvPr id="3254" name="Line 1"/>
        <xdr:cNvSpPr>
          <a:spLocks noChangeShapeType="1"/>
        </xdr:cNvSpPr>
      </xdr:nvSpPr>
      <xdr:spPr>
        <a:xfrm>
          <a:off x="0" y="0"/>
          <a:ext cx="723900" cy="0"/>
        </a:xfrm>
        <a:prstGeom prst="line">
          <a:avLst/>
        </a:prstGeom>
        <a:noFill/>
        <a:ln w="9525">
          <a:solidFill>
            <a:srgbClr val="000000"/>
          </a:solidFill>
          <a:round/>
          <a:headEnd/>
          <a:tailEnd/>
        </a:ln>
      </xdr:spPr>
    </xdr:sp>
    <xdr:clientData/>
  </xdr:twoCellAnchor>
  <xdr:twoCellAnchor>
    <xdr:from>
      <xdr:col>24</xdr:col>
      <xdr:colOff>9525</xdr:colOff>
      <xdr:row>0</xdr:row>
      <xdr:rowOff>0</xdr:rowOff>
    </xdr:from>
    <xdr:to>
      <xdr:col>24</xdr:col>
      <xdr:colOff>38100</xdr:colOff>
      <xdr:row>0</xdr:row>
      <xdr:rowOff>0</xdr:rowOff>
    </xdr:to>
    <xdr:sp macro="" textlink="">
      <xdr:nvSpPr>
        <xdr:cNvPr id="3255" name="Line 3"/>
        <xdr:cNvSpPr>
          <a:spLocks noChangeShapeType="1"/>
        </xdr:cNvSpPr>
      </xdr:nvSpPr>
      <xdr:spPr>
        <a:xfrm>
          <a:off x="20364450" y="0"/>
          <a:ext cx="28575" cy="0"/>
        </a:xfrm>
        <a:prstGeom prst="line">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0</xdr:colOff>
      <xdr:row>0</xdr:row>
      <xdr:rowOff>0</xdr:rowOff>
    </xdr:to>
    <xdr:sp macro="" textlink="">
      <xdr:nvSpPr>
        <xdr:cNvPr id="3256" name="Line 4"/>
        <xdr:cNvSpPr>
          <a:spLocks noChangeShapeType="1"/>
        </xdr:cNvSpPr>
      </xdr:nvSpPr>
      <xdr:spPr>
        <a:xfrm>
          <a:off x="0" y="0"/>
          <a:ext cx="723900" cy="0"/>
        </a:xfrm>
        <a:prstGeom prst="line">
          <a:avLst/>
        </a:prstGeom>
        <a:noFill/>
        <a:ln w="9525">
          <a:solidFill>
            <a:srgbClr val="000000"/>
          </a:solidFill>
          <a:round/>
          <a:headEnd/>
          <a:tailEnd/>
        </a:ln>
      </xdr:spPr>
    </xdr:sp>
    <xdr:clientData/>
  </xdr:twoCellAnchor>
  <xdr:twoCellAnchor>
    <xdr:from>
      <xdr:col>0</xdr:col>
      <xdr:colOff>8890</xdr:colOff>
      <xdr:row>3</xdr:row>
      <xdr:rowOff>10160</xdr:rowOff>
    </xdr:from>
    <xdr:to>
      <xdr:col>1</xdr:col>
      <xdr:colOff>0</xdr:colOff>
      <xdr:row>5</xdr:row>
      <xdr:rowOff>0</xdr:rowOff>
    </xdr:to>
    <xdr:sp macro="" textlink="">
      <xdr:nvSpPr>
        <xdr:cNvPr id="3257" name="Line 7"/>
        <xdr:cNvSpPr>
          <a:spLocks noChangeShapeType="1"/>
        </xdr:cNvSpPr>
      </xdr:nvSpPr>
      <xdr:spPr>
        <a:xfrm>
          <a:off x="8890" y="657860"/>
          <a:ext cx="715010" cy="628015"/>
        </a:xfrm>
        <a:prstGeom prst="line">
          <a:avLst/>
        </a:prstGeom>
        <a:noFill/>
        <a:ln w="9525">
          <a:solidFill>
            <a:srgbClr val="000000"/>
          </a:solidFill>
          <a:round/>
          <a:headEnd/>
          <a:tailEnd/>
        </a:ln>
      </xdr:spPr>
    </xdr:sp>
    <xdr:clientData/>
  </xdr:twoCellAnchor>
  <xdr:twoCellAnchor editAs="oneCell">
    <xdr:from>
      <xdr:col>0</xdr:col>
      <xdr:colOff>447675</xdr:colOff>
      <xdr:row>0</xdr:row>
      <xdr:rowOff>0</xdr:rowOff>
    </xdr:from>
    <xdr:to>
      <xdr:col>1</xdr:col>
      <xdr:colOff>438150</xdr:colOff>
      <xdr:row>0</xdr:row>
      <xdr:rowOff>257175</xdr:rowOff>
    </xdr:to>
    <xdr:pic>
      <xdr:nvPicPr>
        <xdr:cNvPr id="3258" name="Picture 10"/>
        <xdr:cNvPicPr>
          <a:picLocks noChangeAspect="1" noChangeArrowheads="1"/>
        </xdr:cNvPicPr>
      </xdr:nvPicPr>
      <xdr:blipFill>
        <a:blip xmlns:r="http://schemas.openxmlformats.org/officeDocument/2006/relationships" r:embed="rId1"/>
        <a:stretch>
          <a:fillRect/>
        </a:stretch>
      </xdr:blipFill>
      <xdr:spPr>
        <a:xfrm>
          <a:off x="447675" y="0"/>
          <a:ext cx="714375" cy="2571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3</xdr:row>
      <xdr:rowOff>9525</xdr:rowOff>
    </xdr:from>
    <xdr:to>
      <xdr:col>1</xdr:col>
      <xdr:colOff>0</xdr:colOff>
      <xdr:row>5</xdr:row>
      <xdr:rowOff>0</xdr:rowOff>
    </xdr:to>
    <xdr:sp macro="" textlink="">
      <xdr:nvSpPr>
        <xdr:cNvPr id="2" name="Line 1"/>
        <xdr:cNvSpPr>
          <a:spLocks noChangeShapeType="1"/>
        </xdr:cNvSpPr>
      </xdr:nvSpPr>
      <xdr:spPr>
        <a:xfrm>
          <a:off x="9525" y="666750"/>
          <a:ext cx="990600" cy="371475"/>
        </a:xfrm>
        <a:prstGeom prst="line">
          <a:avLst/>
        </a:prstGeom>
        <a:noFill/>
        <a:ln w="9525">
          <a:solidFill>
            <a:srgbClr val="000000"/>
          </a:solidFill>
          <a:round/>
          <a:headEnd/>
          <a:tailEnd/>
        </a:ln>
      </xdr:spPr>
    </xdr:sp>
    <xdr:clientData/>
  </xdr:twoCellAnchor>
  <xdr:twoCellAnchor editAs="oneCell">
    <xdr:from>
      <xdr:col>5</xdr:col>
      <xdr:colOff>0</xdr:colOff>
      <xdr:row>16</xdr:row>
      <xdr:rowOff>0</xdr:rowOff>
    </xdr:from>
    <xdr:to>
      <xdr:col>5</xdr:col>
      <xdr:colOff>714375</xdr:colOff>
      <xdr:row>16</xdr:row>
      <xdr:rowOff>257175</xdr:rowOff>
    </xdr:to>
    <xdr:pic>
      <xdr:nvPicPr>
        <xdr:cNvPr id="3" name="Picture 17"/>
        <xdr:cNvPicPr>
          <a:picLocks noChangeAspect="1" noChangeArrowheads="1"/>
        </xdr:cNvPicPr>
      </xdr:nvPicPr>
      <xdr:blipFill>
        <a:blip xmlns:r="http://schemas.openxmlformats.org/officeDocument/2006/relationships" r:embed="rId1"/>
        <a:stretch>
          <a:fillRect/>
        </a:stretch>
      </xdr:blipFill>
      <xdr:spPr>
        <a:xfrm>
          <a:off x="5610225" y="1038225"/>
          <a:ext cx="714375" cy="257175"/>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0</xdr:col>
      <xdr:colOff>714375</xdr:colOff>
      <xdr:row>0</xdr:row>
      <xdr:rowOff>256540</xdr:rowOff>
    </xdr:to>
    <xdr:pic>
      <xdr:nvPicPr>
        <xdr:cNvPr id="4" name="Picture 18"/>
        <xdr:cNvPicPr>
          <a:picLocks noChangeAspect="1" noChangeArrowheads="1"/>
        </xdr:cNvPicPr>
      </xdr:nvPicPr>
      <xdr:blipFill>
        <a:blip xmlns:r="http://schemas.openxmlformats.org/officeDocument/2006/relationships" r:embed="rId1"/>
        <a:stretch>
          <a:fillRect/>
        </a:stretch>
      </xdr:blipFill>
      <xdr:spPr>
        <a:xfrm>
          <a:off x="0" y="0"/>
          <a:ext cx="714375" cy="256540"/>
        </a:xfrm>
        <a:prstGeom prst="rect">
          <a:avLst/>
        </a:prstGeom>
        <a:noFill/>
        <a:ln w="9525">
          <a:noFill/>
          <a:miter lim="800000"/>
          <a:headEnd/>
          <a:tailEnd/>
        </a:ln>
      </xdr:spPr>
    </xdr:pic>
    <xdr:clientData/>
  </xdr:twoCellAnchor>
  <xdr:twoCellAnchor editAs="oneCell">
    <xdr:from>
      <xdr:col>0</xdr:col>
      <xdr:colOff>152400</xdr:colOff>
      <xdr:row>0</xdr:row>
      <xdr:rowOff>153035</xdr:rowOff>
    </xdr:from>
    <xdr:to>
      <xdr:col>0</xdr:col>
      <xdr:colOff>867410</xdr:colOff>
      <xdr:row>1</xdr:row>
      <xdr:rowOff>133350</xdr:rowOff>
    </xdr:to>
    <xdr:pic>
      <xdr:nvPicPr>
        <xdr:cNvPr id="5" name="Picture 20"/>
        <xdr:cNvPicPr>
          <a:picLocks noChangeAspect="1" noChangeArrowheads="1"/>
        </xdr:cNvPicPr>
      </xdr:nvPicPr>
      <xdr:blipFill>
        <a:blip xmlns:r="http://schemas.openxmlformats.org/officeDocument/2006/relationships" r:embed="rId1"/>
        <a:stretch>
          <a:fillRect/>
        </a:stretch>
      </xdr:blipFill>
      <xdr:spPr>
        <a:xfrm>
          <a:off x="152400" y="153035"/>
          <a:ext cx="715010" cy="25654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9525</xdr:colOff>
      <xdr:row>0</xdr:row>
      <xdr:rowOff>0</xdr:rowOff>
    </xdr:from>
    <xdr:to>
      <xdr:col>17</xdr:col>
      <xdr:colOff>38100</xdr:colOff>
      <xdr:row>0</xdr:row>
      <xdr:rowOff>0</xdr:rowOff>
    </xdr:to>
    <xdr:sp macro="" textlink="">
      <xdr:nvSpPr>
        <xdr:cNvPr id="11369" name="Line 2"/>
        <xdr:cNvSpPr>
          <a:spLocks noChangeShapeType="1"/>
        </xdr:cNvSpPr>
      </xdr:nvSpPr>
      <xdr:spPr>
        <a:xfrm>
          <a:off x="19107150" y="0"/>
          <a:ext cx="28575" cy="0"/>
        </a:xfrm>
        <a:prstGeom prst="line">
          <a:avLst/>
        </a:prstGeom>
        <a:noFill/>
        <a:ln w="9525">
          <a:solidFill>
            <a:srgbClr val="000000"/>
          </a:solidFill>
          <a:round/>
          <a:headEnd/>
          <a:tailEnd/>
        </a:ln>
      </xdr:spPr>
    </xdr:sp>
    <xdr:clientData/>
  </xdr:twoCellAnchor>
  <xdr:twoCellAnchor>
    <xdr:from>
      <xdr:col>1</xdr:col>
      <xdr:colOff>8890</xdr:colOff>
      <xdr:row>3</xdr:row>
      <xdr:rowOff>10160</xdr:rowOff>
    </xdr:from>
    <xdr:to>
      <xdr:col>2</xdr:col>
      <xdr:colOff>0</xdr:colOff>
      <xdr:row>5</xdr:row>
      <xdr:rowOff>0</xdr:rowOff>
    </xdr:to>
    <xdr:sp macro="" textlink="">
      <xdr:nvSpPr>
        <xdr:cNvPr id="11370" name="Line 4"/>
        <xdr:cNvSpPr>
          <a:spLocks noChangeShapeType="1"/>
        </xdr:cNvSpPr>
      </xdr:nvSpPr>
      <xdr:spPr>
        <a:xfrm>
          <a:off x="8890" y="743585"/>
          <a:ext cx="715010" cy="628015"/>
        </a:xfrm>
        <a:prstGeom prst="lin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9525</xdr:colOff>
      <xdr:row>0</xdr:row>
      <xdr:rowOff>0</xdr:rowOff>
    </xdr:from>
    <xdr:to>
      <xdr:col>13</xdr:col>
      <xdr:colOff>38100</xdr:colOff>
      <xdr:row>0</xdr:row>
      <xdr:rowOff>0</xdr:rowOff>
    </xdr:to>
    <xdr:sp macro="" textlink="">
      <xdr:nvSpPr>
        <xdr:cNvPr id="4524" name="Line 3"/>
        <xdr:cNvSpPr>
          <a:spLocks noChangeShapeType="1"/>
        </xdr:cNvSpPr>
      </xdr:nvSpPr>
      <xdr:spPr>
        <a:xfrm>
          <a:off x="19773900" y="0"/>
          <a:ext cx="28575" cy="0"/>
        </a:xfrm>
        <a:prstGeom prst="line">
          <a:avLst/>
        </a:prstGeom>
        <a:noFill/>
        <a:ln w="9525">
          <a:solidFill>
            <a:srgbClr val="000000"/>
          </a:solidFill>
          <a:round/>
          <a:headEnd/>
          <a:tailEnd/>
        </a:ln>
      </xdr:spPr>
    </xdr:sp>
    <xdr:clientData/>
  </xdr:twoCellAnchor>
  <xdr:twoCellAnchor>
    <xdr:from>
      <xdr:col>0</xdr:col>
      <xdr:colOff>8890</xdr:colOff>
      <xdr:row>3</xdr:row>
      <xdr:rowOff>10160</xdr:rowOff>
    </xdr:from>
    <xdr:to>
      <xdr:col>1</xdr:col>
      <xdr:colOff>0</xdr:colOff>
      <xdr:row>5</xdr:row>
      <xdr:rowOff>0</xdr:rowOff>
    </xdr:to>
    <xdr:sp macro="" textlink="">
      <xdr:nvSpPr>
        <xdr:cNvPr id="4525" name="Line 5"/>
        <xdr:cNvSpPr>
          <a:spLocks noChangeShapeType="1"/>
        </xdr:cNvSpPr>
      </xdr:nvSpPr>
      <xdr:spPr>
        <a:xfrm>
          <a:off x="8890" y="657860"/>
          <a:ext cx="715010" cy="628015"/>
        </a:xfrm>
        <a:prstGeom prst="line">
          <a:avLst/>
        </a:prstGeom>
        <a:noFill/>
        <a:ln w="9525">
          <a:solidFill>
            <a:srgbClr val="000000"/>
          </a:solidFill>
          <a:round/>
          <a:headEnd/>
          <a:tailEnd/>
        </a:ln>
      </xdr:spPr>
    </xdr:sp>
    <xdr:clientData/>
  </xdr:twoCellAnchor>
  <xdr:twoCellAnchor>
    <xdr:from>
      <xdr:col>0</xdr:col>
      <xdr:colOff>0</xdr:colOff>
      <xdr:row>32</xdr:row>
      <xdr:rowOff>0</xdr:rowOff>
    </xdr:from>
    <xdr:to>
      <xdr:col>0</xdr:col>
      <xdr:colOff>0</xdr:colOff>
      <xdr:row>32</xdr:row>
      <xdr:rowOff>0</xdr:rowOff>
    </xdr:to>
    <xdr:sp macro="" textlink="">
      <xdr:nvSpPr>
        <xdr:cNvPr id="4526" name="Line 15"/>
        <xdr:cNvSpPr>
          <a:spLocks noChangeShapeType="1"/>
        </xdr:cNvSpPr>
      </xdr:nvSpPr>
      <xdr:spPr>
        <a:xfrm>
          <a:off x="0" y="5209540"/>
          <a:ext cx="0" cy="0"/>
        </a:xfrm>
        <a:prstGeom prst="line">
          <a:avLst/>
        </a:prstGeom>
        <a:noFill/>
        <a:ln w="9525">
          <a:solidFill>
            <a:srgbClr val="000000"/>
          </a:solidFill>
          <a:round/>
          <a:headEnd/>
          <a:tailEnd/>
        </a:ln>
      </xdr:spPr>
    </xdr:sp>
    <xdr:clientData/>
  </xdr:twoCellAnchor>
  <xdr:twoCellAnchor>
    <xdr:from>
      <xdr:col>1</xdr:col>
      <xdr:colOff>0</xdr:colOff>
      <xdr:row>32</xdr:row>
      <xdr:rowOff>0</xdr:rowOff>
    </xdr:from>
    <xdr:to>
      <xdr:col>1</xdr:col>
      <xdr:colOff>0</xdr:colOff>
      <xdr:row>32</xdr:row>
      <xdr:rowOff>0</xdr:rowOff>
    </xdr:to>
    <xdr:sp macro="" textlink="">
      <xdr:nvSpPr>
        <xdr:cNvPr id="4527" name="Line 16"/>
        <xdr:cNvSpPr>
          <a:spLocks noChangeShapeType="1"/>
        </xdr:cNvSpPr>
      </xdr:nvSpPr>
      <xdr:spPr>
        <a:xfrm>
          <a:off x="723900" y="5209540"/>
          <a:ext cx="0" cy="0"/>
        </a:xfrm>
        <a:prstGeom prst="line">
          <a:avLst/>
        </a:prstGeom>
        <a:noFill/>
        <a:ln w="9525">
          <a:solidFill>
            <a:srgbClr val="000000"/>
          </a:solidFill>
          <a:round/>
          <a:headEnd/>
          <a:tailEnd/>
        </a:ln>
      </xdr:spPr>
    </xdr:sp>
    <xdr:clientData/>
  </xdr:twoCellAnchor>
  <xdr:twoCellAnchor>
    <xdr:from>
      <xdr:col>1</xdr:col>
      <xdr:colOff>0</xdr:colOff>
      <xdr:row>32</xdr:row>
      <xdr:rowOff>0</xdr:rowOff>
    </xdr:from>
    <xdr:to>
      <xdr:col>1</xdr:col>
      <xdr:colOff>0</xdr:colOff>
      <xdr:row>32</xdr:row>
      <xdr:rowOff>0</xdr:rowOff>
    </xdr:to>
    <xdr:sp macro="" textlink="">
      <xdr:nvSpPr>
        <xdr:cNvPr id="4528" name="Line 17"/>
        <xdr:cNvSpPr>
          <a:spLocks noChangeShapeType="1"/>
        </xdr:cNvSpPr>
      </xdr:nvSpPr>
      <xdr:spPr>
        <a:xfrm>
          <a:off x="723900" y="5209540"/>
          <a:ext cx="0" cy="0"/>
        </a:xfrm>
        <a:prstGeom prst="line">
          <a:avLst/>
        </a:prstGeom>
        <a:noFill/>
        <a:ln w="9525">
          <a:solidFill>
            <a:srgbClr val="000000"/>
          </a:solidFill>
          <a:round/>
          <a:headEnd/>
          <a:tailEnd/>
        </a:ln>
      </xdr:spPr>
    </xdr:sp>
    <xdr:clientData/>
  </xdr:twoCellAnchor>
  <xdr:twoCellAnchor>
    <xdr:from>
      <xdr:col>1</xdr:col>
      <xdr:colOff>0</xdr:colOff>
      <xdr:row>32</xdr:row>
      <xdr:rowOff>0</xdr:rowOff>
    </xdr:from>
    <xdr:to>
      <xdr:col>1</xdr:col>
      <xdr:colOff>0</xdr:colOff>
      <xdr:row>32</xdr:row>
      <xdr:rowOff>0</xdr:rowOff>
    </xdr:to>
    <xdr:sp macro="" textlink="">
      <xdr:nvSpPr>
        <xdr:cNvPr id="4529" name="Line 18"/>
        <xdr:cNvSpPr>
          <a:spLocks noChangeShapeType="1"/>
        </xdr:cNvSpPr>
      </xdr:nvSpPr>
      <xdr:spPr>
        <a:xfrm>
          <a:off x="723900" y="5209540"/>
          <a:ext cx="0" cy="0"/>
        </a:xfrm>
        <a:prstGeom prst="line">
          <a:avLst/>
        </a:prstGeom>
        <a:noFill/>
        <a:ln w="9525">
          <a:solidFill>
            <a:srgbClr val="000000"/>
          </a:solidFill>
          <a:round/>
          <a:headEnd/>
          <a:tailEnd/>
        </a:ln>
      </xdr:spPr>
    </xdr:sp>
    <xdr:clientData/>
  </xdr:twoCellAnchor>
  <xdr:twoCellAnchor>
    <xdr:from>
      <xdr:col>1</xdr:col>
      <xdr:colOff>0</xdr:colOff>
      <xdr:row>32</xdr:row>
      <xdr:rowOff>0</xdr:rowOff>
    </xdr:from>
    <xdr:to>
      <xdr:col>1</xdr:col>
      <xdr:colOff>0</xdr:colOff>
      <xdr:row>32</xdr:row>
      <xdr:rowOff>0</xdr:rowOff>
    </xdr:to>
    <xdr:sp macro="" textlink="">
      <xdr:nvSpPr>
        <xdr:cNvPr id="4530" name="Line 19"/>
        <xdr:cNvSpPr>
          <a:spLocks noChangeShapeType="1"/>
        </xdr:cNvSpPr>
      </xdr:nvSpPr>
      <xdr:spPr>
        <a:xfrm>
          <a:off x="723900" y="5209540"/>
          <a:ext cx="0" cy="0"/>
        </a:xfrm>
        <a:prstGeom prst="line">
          <a:avLst/>
        </a:prstGeom>
        <a:noFill/>
        <a:ln w="9525">
          <a:solidFill>
            <a:srgbClr val="000000"/>
          </a:solidFill>
          <a:round/>
          <a:headEnd/>
          <a:tailEnd/>
        </a:ln>
      </xdr:spPr>
    </xdr:sp>
    <xdr:clientData/>
  </xdr:twoCellAnchor>
  <xdr:twoCellAnchor>
    <xdr:from>
      <xdr:col>1</xdr:col>
      <xdr:colOff>0</xdr:colOff>
      <xdr:row>32</xdr:row>
      <xdr:rowOff>0</xdr:rowOff>
    </xdr:from>
    <xdr:to>
      <xdr:col>1</xdr:col>
      <xdr:colOff>0</xdr:colOff>
      <xdr:row>32</xdr:row>
      <xdr:rowOff>0</xdr:rowOff>
    </xdr:to>
    <xdr:sp macro="" textlink="">
      <xdr:nvSpPr>
        <xdr:cNvPr id="4531" name="Line 20"/>
        <xdr:cNvSpPr>
          <a:spLocks noChangeShapeType="1"/>
        </xdr:cNvSpPr>
      </xdr:nvSpPr>
      <xdr:spPr>
        <a:xfrm>
          <a:off x="723900" y="5209540"/>
          <a:ext cx="0" cy="0"/>
        </a:xfrm>
        <a:prstGeom prst="line">
          <a:avLst/>
        </a:prstGeom>
        <a:noFill/>
        <a:ln w="9525">
          <a:solidFill>
            <a:srgbClr val="000000"/>
          </a:solidFill>
          <a:round/>
          <a:headEnd/>
          <a:tailEnd/>
        </a:ln>
      </xdr:spPr>
    </xdr:sp>
    <xdr:clientData/>
  </xdr:twoCellAnchor>
  <xdr:twoCellAnchor>
    <xdr:from>
      <xdr:col>1</xdr:col>
      <xdr:colOff>0</xdr:colOff>
      <xdr:row>32</xdr:row>
      <xdr:rowOff>0</xdr:rowOff>
    </xdr:from>
    <xdr:to>
      <xdr:col>1</xdr:col>
      <xdr:colOff>0</xdr:colOff>
      <xdr:row>32</xdr:row>
      <xdr:rowOff>0</xdr:rowOff>
    </xdr:to>
    <xdr:sp macro="" textlink="">
      <xdr:nvSpPr>
        <xdr:cNvPr id="4532" name="Line 21"/>
        <xdr:cNvSpPr>
          <a:spLocks noChangeShapeType="1"/>
        </xdr:cNvSpPr>
      </xdr:nvSpPr>
      <xdr:spPr>
        <a:xfrm>
          <a:off x="723900" y="5209540"/>
          <a:ext cx="0" cy="0"/>
        </a:xfrm>
        <a:prstGeom prst="line">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12</xdr:row>
      <xdr:rowOff>10160</xdr:rowOff>
    </xdr:from>
    <xdr:to>
      <xdr:col>1</xdr:col>
      <xdr:colOff>0</xdr:colOff>
      <xdr:row>14</xdr:row>
      <xdr:rowOff>9525</xdr:rowOff>
    </xdr:to>
    <xdr:sp macro="" textlink="">
      <xdr:nvSpPr>
        <xdr:cNvPr id="9252" name="Line 1"/>
        <xdr:cNvSpPr>
          <a:spLocks noChangeShapeType="1"/>
        </xdr:cNvSpPr>
      </xdr:nvSpPr>
      <xdr:spPr>
        <a:xfrm>
          <a:off x="0" y="2675255"/>
          <a:ext cx="1381125" cy="509905"/>
        </a:xfrm>
        <a:prstGeom prst="line">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16</xdr:row>
      <xdr:rowOff>10160</xdr:rowOff>
    </xdr:from>
    <xdr:to>
      <xdr:col>2</xdr:col>
      <xdr:colOff>1553210</xdr:colOff>
      <xdr:row>17</xdr:row>
      <xdr:rowOff>208915</xdr:rowOff>
    </xdr:to>
    <xdr:sp macro="" textlink="">
      <xdr:nvSpPr>
        <xdr:cNvPr id="24602" name="Line 1"/>
        <xdr:cNvSpPr>
          <a:spLocks noChangeShapeType="1"/>
        </xdr:cNvSpPr>
      </xdr:nvSpPr>
      <xdr:spPr>
        <a:xfrm>
          <a:off x="0" y="3441065"/>
          <a:ext cx="1905635" cy="454025"/>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omitan\AppData\Local\Temp\MicrosoftEdgeDownloads\3b8ddef2-1768-4b9f-8412-c9d2e7d11296\&#12467;&#12500;&#12540;7.&#19978;&#27700;&#36947;20240319&#19978;&#19979;&#27700;&#36947;&#35506;&#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4"/>
      <sheetName val="6"/>
      <sheetName val="5"/>
      <sheetName val="6 "/>
      <sheetName val="7"/>
      <sheetName val="8+9(H18)"/>
      <sheetName val="8-9 "/>
      <sheetName val="10"/>
    </sheetNames>
    <sheetDataSet>
      <sheetData sheetId="0" refreshError="1"/>
      <sheetData sheetId="1">
        <row r="8">
          <cell r="E8">
            <v>4553534</v>
          </cell>
        </row>
        <row r="9">
          <cell r="E9">
            <v>4548065</v>
          </cell>
        </row>
        <row r="10">
          <cell r="E10">
            <v>4561212</v>
          </cell>
        </row>
        <row r="11">
          <cell r="E11">
            <v>4688891</v>
          </cell>
        </row>
        <row r="12">
          <cell r="E12">
            <v>4735186</v>
          </cell>
        </row>
        <row r="13">
          <cell r="E13">
            <v>4707880</v>
          </cell>
        </row>
        <row r="14">
          <cell r="E14">
            <v>4727055</v>
          </cell>
        </row>
        <row r="15">
          <cell r="E15">
            <v>4678102</v>
          </cell>
        </row>
        <row r="16">
          <cell r="E16">
            <v>4756391</v>
          </cell>
        </row>
        <row r="17">
          <cell r="E17">
            <v>4840430</v>
          </cell>
        </row>
      </sheetData>
      <sheetData sheetId="2" refreshError="1"/>
      <sheetData sheetId="3" refreshError="1"/>
      <sheetData sheetId="4"/>
      <sheetData sheetId="5"/>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abSelected="1" view="pageBreakPreview" zoomScale="60" zoomScaleNormal="100" workbookViewId="0">
      <selection activeCell="E12" sqref="E12"/>
    </sheetView>
  </sheetViews>
  <sheetFormatPr defaultRowHeight="13.5"/>
  <cols>
    <col min="1" max="1" width="9" customWidth="1"/>
    <col min="2" max="2" width="65.25" customWidth="1"/>
  </cols>
  <sheetData>
    <row r="1" spans="1:2" ht="24">
      <c r="A1" s="326" t="s">
        <v>176</v>
      </c>
      <c r="B1" s="327"/>
    </row>
    <row r="2" spans="1:2" ht="24">
      <c r="A2" s="328" t="s">
        <v>177</v>
      </c>
      <c r="B2" s="327"/>
    </row>
    <row r="3" spans="1:2" ht="24">
      <c r="A3" s="329" t="s">
        <v>178</v>
      </c>
      <c r="B3" s="330" t="s">
        <v>179</v>
      </c>
    </row>
    <row r="4" spans="1:2" ht="24">
      <c r="A4" s="329" t="s">
        <v>180</v>
      </c>
      <c r="B4" s="330" t="s">
        <v>181</v>
      </c>
    </row>
    <row r="5" spans="1:2" ht="24">
      <c r="A5" s="329" t="s">
        <v>182</v>
      </c>
      <c r="B5" s="330" t="s">
        <v>183</v>
      </c>
    </row>
    <row r="6" spans="1:2" ht="24">
      <c r="A6" s="329" t="s">
        <v>184</v>
      </c>
      <c r="B6" s="330" t="s">
        <v>185</v>
      </c>
    </row>
    <row r="7" spans="1:2" ht="24">
      <c r="A7" s="329" t="s">
        <v>186</v>
      </c>
      <c r="B7" s="330" t="s">
        <v>187</v>
      </c>
    </row>
    <row r="8" spans="1:2" ht="24">
      <c r="A8" s="329" t="s">
        <v>188</v>
      </c>
      <c r="B8" s="330" t="s">
        <v>189</v>
      </c>
    </row>
    <row r="9" spans="1:2" ht="24">
      <c r="A9" s="329" t="s">
        <v>190</v>
      </c>
      <c r="B9" s="330" t="s">
        <v>191</v>
      </c>
    </row>
    <row r="10" spans="1:2" ht="24">
      <c r="A10" s="329" t="s">
        <v>192</v>
      </c>
      <c r="B10" s="330" t="s">
        <v>193</v>
      </c>
    </row>
    <row r="11" spans="1:2" ht="24">
      <c r="A11" s="329" t="s">
        <v>194</v>
      </c>
      <c r="B11" s="330" t="s">
        <v>195</v>
      </c>
    </row>
    <row r="12" spans="1:2" ht="24">
      <c r="A12" s="329" t="s">
        <v>196</v>
      </c>
      <c r="B12" s="330" t="s">
        <v>197</v>
      </c>
    </row>
    <row r="13" spans="1:2" ht="24">
      <c r="A13" s="331"/>
      <c r="B13" s="331"/>
    </row>
  </sheetData>
  <phoneticPr fontId="22"/>
  <hyperlinks>
    <hyperlink ref="A3:B3" location="'1'!A1" display="（１）"/>
    <hyperlink ref="A4:B4" location="'2'!A1" display="（２）"/>
    <hyperlink ref="A5:B5" location="'3-4'!A1" display="（３）"/>
    <hyperlink ref="A6:B6" location="'3-4'!A1" display="（４）"/>
    <hyperlink ref="A7:B7" location="'5 '!A1" display="（５）"/>
    <hyperlink ref="A8:B8" location="'6 '!A1" display="（６）"/>
    <hyperlink ref="A9:B9" location="'7'!A1" display="（７）"/>
    <hyperlink ref="A10:B10" location="'8-9 '!A1" display="（８）"/>
    <hyperlink ref="A11:B11" location="目次!A1" display="（９）"/>
    <hyperlink ref="A12:B12" location="'10'!A1" display="（１０）"/>
  </hyperlinks>
  <pageMargins left="0.7" right="0.7" top="0.75" bottom="0.75" header="0.3" footer="0.3"/>
  <pageSetup paperSize="9" orientation="portrait" r:id="rId1"/>
  <ignoredErrors>
    <ignoredError sqref="A3:B1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5"/>
  <sheetViews>
    <sheetView showGridLines="0" view="pageBreakPreview" topLeftCell="A31" zoomScaleSheetLayoutView="100" workbookViewId="0">
      <selection activeCell="B15" sqref="B15:F15"/>
    </sheetView>
  </sheetViews>
  <sheetFormatPr defaultRowHeight="13.5"/>
  <cols>
    <col min="2" max="2" width="4.625" customWidth="1"/>
    <col min="3" max="3" width="20.5" bestFit="1" customWidth="1"/>
    <col min="4" max="4" width="39.375" customWidth="1"/>
    <col min="5" max="5" width="24.75" customWidth="1"/>
    <col min="6" max="6" width="27.25" bestFit="1" customWidth="1"/>
  </cols>
  <sheetData>
    <row r="2" spans="2:6" ht="18" customHeight="1">
      <c r="B2" s="313" t="s">
        <v>70</v>
      </c>
      <c r="C2" s="313"/>
      <c r="D2" s="313"/>
      <c r="E2" s="313"/>
      <c r="F2" s="313"/>
    </row>
    <row r="3" spans="2:6">
      <c r="B3" s="206"/>
      <c r="C3" s="207"/>
      <c r="D3" s="207"/>
      <c r="E3" s="207"/>
      <c r="F3" s="207"/>
    </row>
    <row r="4" spans="2:6" ht="20.100000000000001" customHeight="1">
      <c r="B4" s="314" t="s">
        <v>126</v>
      </c>
      <c r="C4" s="315"/>
      <c r="D4" s="208" t="s">
        <v>42</v>
      </c>
      <c r="E4" s="209" t="s">
        <v>28</v>
      </c>
      <c r="F4" s="209" t="s">
        <v>109</v>
      </c>
    </row>
    <row r="5" spans="2:6" ht="20.100000000000001" customHeight="1">
      <c r="B5" s="320" t="s">
        <v>127</v>
      </c>
      <c r="C5" s="210" t="s">
        <v>164</v>
      </c>
      <c r="D5" s="211" t="s">
        <v>165</v>
      </c>
      <c r="E5" s="212" t="s">
        <v>115</v>
      </c>
      <c r="F5" s="213" t="s">
        <v>142</v>
      </c>
    </row>
    <row r="6" spans="2:6" ht="20.100000000000001" customHeight="1">
      <c r="B6" s="320"/>
      <c r="C6" s="214" t="s">
        <v>3</v>
      </c>
      <c r="D6" s="211" t="s">
        <v>166</v>
      </c>
      <c r="E6" s="215" t="s">
        <v>116</v>
      </c>
      <c r="F6" s="213" t="s">
        <v>43</v>
      </c>
    </row>
    <row r="7" spans="2:6" ht="20.100000000000001" customHeight="1">
      <c r="B7" s="320"/>
      <c r="C7" s="214" t="s">
        <v>146</v>
      </c>
      <c r="D7" s="211" t="s">
        <v>167</v>
      </c>
      <c r="E7" s="215" t="s">
        <v>117</v>
      </c>
      <c r="F7" s="213" t="s">
        <v>155</v>
      </c>
    </row>
    <row r="8" spans="2:6" ht="20.100000000000001" customHeight="1">
      <c r="B8" s="320"/>
      <c r="C8" s="214" t="s">
        <v>124</v>
      </c>
      <c r="D8" s="211" t="s">
        <v>168</v>
      </c>
      <c r="E8" s="215" t="s">
        <v>118</v>
      </c>
      <c r="F8" s="213" t="s">
        <v>43</v>
      </c>
    </row>
    <row r="9" spans="2:6" ht="20.100000000000001" customHeight="1">
      <c r="B9" s="320"/>
      <c r="C9" s="214" t="s">
        <v>147</v>
      </c>
      <c r="D9" s="216" t="s">
        <v>169</v>
      </c>
      <c r="E9" s="217" t="s">
        <v>55</v>
      </c>
      <c r="F9" s="218" t="s">
        <v>43</v>
      </c>
    </row>
    <row r="10" spans="2:6" ht="20.100000000000001" customHeight="1">
      <c r="B10" s="320" t="s">
        <v>128</v>
      </c>
      <c r="C10" s="219" t="s">
        <v>12</v>
      </c>
      <c r="D10" s="220" t="s">
        <v>156</v>
      </c>
      <c r="E10" s="219"/>
      <c r="F10" s="219" t="s">
        <v>145</v>
      </c>
    </row>
    <row r="11" spans="2:6" ht="20.100000000000001" customHeight="1">
      <c r="B11" s="320"/>
      <c r="C11" s="217" t="s">
        <v>129</v>
      </c>
      <c r="D11" s="216" t="s">
        <v>43</v>
      </c>
      <c r="E11" s="217"/>
      <c r="F11" s="217" t="s">
        <v>130</v>
      </c>
    </row>
    <row r="12" spans="2:6" ht="20.100000000000001" customHeight="1">
      <c r="B12" s="206"/>
      <c r="C12" s="221"/>
      <c r="D12" s="221"/>
      <c r="E12" s="222"/>
      <c r="F12" s="223" t="s">
        <v>72</v>
      </c>
    </row>
    <row r="13" spans="2:6">
      <c r="B13" s="206"/>
      <c r="C13" s="207"/>
      <c r="D13" s="207"/>
      <c r="E13" s="207"/>
      <c r="F13" s="207"/>
    </row>
    <row r="14" spans="2:6">
      <c r="B14" s="206"/>
      <c r="C14" s="207"/>
      <c r="D14" s="207"/>
      <c r="E14" s="207"/>
      <c r="F14" s="207"/>
    </row>
    <row r="15" spans="2:6" ht="17.25">
      <c r="B15" s="313" t="s">
        <v>74</v>
      </c>
      <c r="C15" s="313"/>
      <c r="D15" s="313"/>
      <c r="E15" s="313"/>
      <c r="F15" s="313"/>
    </row>
    <row r="16" spans="2:6">
      <c r="B16" s="224"/>
      <c r="C16" s="207"/>
      <c r="D16" s="207"/>
      <c r="E16" s="207"/>
      <c r="F16" s="207"/>
    </row>
    <row r="17" spans="2:6" ht="20.100000000000001" customHeight="1">
      <c r="B17" s="316" t="s">
        <v>97</v>
      </c>
      <c r="C17" s="317"/>
      <c r="D17" s="308" t="s">
        <v>107</v>
      </c>
      <c r="E17" s="310" t="s">
        <v>114</v>
      </c>
      <c r="F17" s="309"/>
    </row>
    <row r="18" spans="2:6" ht="20.100000000000001" customHeight="1">
      <c r="B18" s="318" t="s">
        <v>95</v>
      </c>
      <c r="C18" s="319"/>
      <c r="D18" s="303"/>
      <c r="E18" s="300"/>
      <c r="F18" s="304"/>
    </row>
    <row r="19" spans="2:6" ht="27" customHeight="1">
      <c r="B19" s="310" t="s">
        <v>98</v>
      </c>
      <c r="C19" s="309"/>
      <c r="D19" s="225" t="s">
        <v>108</v>
      </c>
      <c r="E19" s="308" t="s">
        <v>148</v>
      </c>
      <c r="F19" s="309"/>
    </row>
    <row r="20" spans="2:6" ht="27" customHeight="1">
      <c r="B20" s="299"/>
      <c r="C20" s="302"/>
      <c r="D20" s="226" t="s">
        <v>57</v>
      </c>
      <c r="E20" s="301" t="s">
        <v>112</v>
      </c>
      <c r="F20" s="302"/>
    </row>
    <row r="21" spans="2:6" ht="27" customHeight="1">
      <c r="B21" s="299"/>
      <c r="C21" s="302"/>
      <c r="D21" s="226" t="s">
        <v>104</v>
      </c>
      <c r="E21" s="301" t="s">
        <v>111</v>
      </c>
      <c r="F21" s="302"/>
    </row>
    <row r="22" spans="2:6" ht="27" customHeight="1">
      <c r="B22" s="299"/>
      <c r="C22" s="302"/>
      <c r="D22" s="227" t="s">
        <v>58</v>
      </c>
      <c r="E22" s="301" t="s">
        <v>149</v>
      </c>
      <c r="F22" s="302"/>
    </row>
    <row r="23" spans="2:6">
      <c r="B23" s="299"/>
      <c r="C23" s="302"/>
      <c r="D23" s="311" t="s">
        <v>170</v>
      </c>
      <c r="E23" s="301" t="s">
        <v>111</v>
      </c>
      <c r="F23" s="302"/>
    </row>
    <row r="24" spans="2:6">
      <c r="B24" s="300"/>
      <c r="C24" s="304"/>
      <c r="D24" s="312"/>
      <c r="E24" s="303"/>
      <c r="F24" s="304"/>
    </row>
    <row r="25" spans="2:6">
      <c r="B25" s="305" t="s">
        <v>171</v>
      </c>
      <c r="C25" s="306"/>
      <c r="D25" s="299" t="s">
        <v>102</v>
      </c>
      <c r="E25" s="301" t="s">
        <v>149</v>
      </c>
      <c r="F25" s="302"/>
    </row>
    <row r="26" spans="2:6">
      <c r="B26" s="305" t="s">
        <v>132</v>
      </c>
      <c r="C26" s="306"/>
      <c r="D26" s="299"/>
      <c r="E26" s="301"/>
      <c r="F26" s="302"/>
    </row>
    <row r="27" spans="2:6">
      <c r="B27" s="305" t="s">
        <v>134</v>
      </c>
      <c r="C27" s="306"/>
      <c r="D27" s="299" t="s">
        <v>133</v>
      </c>
      <c r="E27" s="301" t="s">
        <v>111</v>
      </c>
      <c r="F27" s="302"/>
    </row>
    <row r="28" spans="2:6">
      <c r="B28" s="228"/>
      <c r="C28" s="229" t="s">
        <v>172</v>
      </c>
      <c r="D28" s="299"/>
      <c r="E28" s="301"/>
      <c r="F28" s="302"/>
    </row>
    <row r="29" spans="2:6">
      <c r="B29" s="305" t="s">
        <v>135</v>
      </c>
      <c r="C29" s="306"/>
      <c r="D29" s="299" t="s">
        <v>104</v>
      </c>
      <c r="E29" s="301" t="s">
        <v>43</v>
      </c>
      <c r="F29" s="302"/>
    </row>
    <row r="30" spans="2:6">
      <c r="B30" s="228"/>
      <c r="C30" s="229" t="s">
        <v>173</v>
      </c>
      <c r="D30" s="299"/>
      <c r="E30" s="301"/>
      <c r="F30" s="302"/>
    </row>
    <row r="31" spans="2:6">
      <c r="B31" s="305" t="s">
        <v>174</v>
      </c>
      <c r="C31" s="307"/>
      <c r="D31" s="299" t="s">
        <v>131</v>
      </c>
      <c r="E31" s="301" t="s">
        <v>112</v>
      </c>
      <c r="F31" s="302"/>
    </row>
    <row r="32" spans="2:6">
      <c r="B32" s="305" t="s">
        <v>175</v>
      </c>
      <c r="C32" s="306"/>
      <c r="D32" s="299"/>
      <c r="E32" s="301"/>
      <c r="F32" s="302"/>
    </row>
    <row r="33" spans="2:6">
      <c r="B33" s="228"/>
      <c r="C33" s="230"/>
      <c r="D33" s="299" t="s">
        <v>63</v>
      </c>
      <c r="E33" s="301" t="s">
        <v>148</v>
      </c>
      <c r="F33" s="302"/>
    </row>
    <row r="34" spans="2:6">
      <c r="B34" s="231"/>
      <c r="C34" s="232"/>
      <c r="D34" s="300"/>
      <c r="E34" s="303"/>
      <c r="F34" s="304"/>
    </row>
    <row r="35" spans="2:6">
      <c r="B35" s="206"/>
      <c r="C35" s="222"/>
      <c r="D35" s="222"/>
      <c r="E35" s="222"/>
      <c r="F35" s="233" t="s">
        <v>72</v>
      </c>
    </row>
  </sheetData>
  <mergeCells count="32">
    <mergeCell ref="B2:F2"/>
    <mergeCell ref="B4:C4"/>
    <mergeCell ref="B15:F15"/>
    <mergeCell ref="B17:C17"/>
    <mergeCell ref="B18:C18"/>
    <mergeCell ref="B5:B9"/>
    <mergeCell ref="B10:B11"/>
    <mergeCell ref="D17:D18"/>
    <mergeCell ref="E17:F18"/>
    <mergeCell ref="E19:F19"/>
    <mergeCell ref="E20:F20"/>
    <mergeCell ref="E21:F21"/>
    <mergeCell ref="E22:F22"/>
    <mergeCell ref="B25:C25"/>
    <mergeCell ref="B19:C24"/>
    <mergeCell ref="D23:D24"/>
    <mergeCell ref="E23:F24"/>
    <mergeCell ref="D25:D26"/>
    <mergeCell ref="E25:F26"/>
    <mergeCell ref="B26:C26"/>
    <mergeCell ref="B27:C27"/>
    <mergeCell ref="B29:C29"/>
    <mergeCell ref="B31:C31"/>
    <mergeCell ref="B32:C32"/>
    <mergeCell ref="D33:D34"/>
    <mergeCell ref="E33:F34"/>
    <mergeCell ref="D27:D28"/>
    <mergeCell ref="E27:F28"/>
    <mergeCell ref="D29:D30"/>
    <mergeCell ref="E29:F30"/>
    <mergeCell ref="D31:D32"/>
    <mergeCell ref="E31:F32"/>
  </mergeCells>
  <phoneticPr fontId="2"/>
  <pageMargins left="0.78700000000000003" right="0.78700000000000003" top="0.98399999999999999" bottom="0.98399999999999999" header="0.51200000000000001" footer="0.51200000000000001"/>
  <pageSetup paperSize="9" scale="64" orientation="portrait" verticalDpi="12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35"/>
  <sheetViews>
    <sheetView view="pageBreakPreview" topLeftCell="E1" zoomScaleSheetLayoutView="100" workbookViewId="0">
      <selection activeCell="J1" sqref="J1:AA1048576"/>
    </sheetView>
  </sheetViews>
  <sheetFormatPr defaultColWidth="10" defaultRowHeight="12"/>
  <cols>
    <col min="1" max="1" width="9.5" style="31" customWidth="1"/>
    <col min="2" max="5" width="13.5" style="31" customWidth="1"/>
    <col min="6" max="6" width="10.125" style="65" customWidth="1"/>
    <col min="7" max="7" width="12.875" style="65" customWidth="1"/>
    <col min="8" max="8" width="12.875" style="31" customWidth="1"/>
    <col min="9" max="16384" width="10" style="31"/>
  </cols>
  <sheetData>
    <row r="1" spans="1:8" ht="21" customHeight="1">
      <c r="A1" s="290" t="s">
        <v>121</v>
      </c>
      <c r="B1" s="290"/>
      <c r="C1" s="290"/>
      <c r="D1" s="290"/>
      <c r="E1" s="290"/>
      <c r="F1" s="290"/>
      <c r="G1" s="290"/>
      <c r="H1" s="290"/>
    </row>
    <row r="2" spans="1:8" ht="12" customHeight="1">
      <c r="A2" s="33"/>
      <c r="B2" s="33"/>
      <c r="C2" s="33"/>
      <c r="D2" s="33"/>
      <c r="E2" s="33"/>
    </row>
    <row r="3" spans="1:8" ht="18" customHeight="1">
      <c r="E3" s="41"/>
    </row>
    <row r="4" spans="1:8" ht="18" customHeight="1">
      <c r="A4" s="7" t="s">
        <v>47</v>
      </c>
      <c r="B4" s="321" t="s">
        <v>85</v>
      </c>
      <c r="C4" s="322"/>
      <c r="D4" s="321" t="s">
        <v>84</v>
      </c>
      <c r="E4" s="322"/>
      <c r="F4" s="323" t="s">
        <v>80</v>
      </c>
      <c r="G4" s="324" t="s">
        <v>81</v>
      </c>
      <c r="H4" s="325" t="s">
        <v>82</v>
      </c>
    </row>
    <row r="5" spans="1:8" s="1" customFormat="1" ht="32.25" customHeight="1">
      <c r="A5" s="8" t="s">
        <v>48</v>
      </c>
      <c r="B5" s="119" t="s">
        <v>78</v>
      </c>
      <c r="C5" s="120" t="s">
        <v>79</v>
      </c>
      <c r="D5" s="119" t="s">
        <v>78</v>
      </c>
      <c r="E5" s="120" t="s">
        <v>79</v>
      </c>
      <c r="F5" s="323"/>
      <c r="G5" s="324"/>
      <c r="H5" s="325"/>
    </row>
    <row r="6" spans="1:8" s="1" customFormat="1" ht="24" hidden="1" customHeight="1">
      <c r="A6" s="9" t="s">
        <v>9</v>
      </c>
      <c r="B6" s="86">
        <v>649419</v>
      </c>
      <c r="C6" s="93" t="e">
        <f>IF(B6=0,"",#REF!/B6)*100</f>
        <v>#REF!</v>
      </c>
      <c r="D6" s="96">
        <v>692571</v>
      </c>
      <c r="E6" s="93" t="e">
        <f>IF(D6=0,"",#REF!/D6)*100</f>
        <v>#REF!</v>
      </c>
      <c r="F6" s="123"/>
      <c r="G6" s="123"/>
      <c r="H6" s="128"/>
    </row>
    <row r="7" spans="1:8" s="1" customFormat="1" ht="24" hidden="1" customHeight="1">
      <c r="A7" s="10">
        <v>5</v>
      </c>
      <c r="B7" s="87">
        <v>733266</v>
      </c>
      <c r="C7" s="92" t="e">
        <f>IF(B7=0,"",#REF!/B7)*100</f>
        <v>#REF!</v>
      </c>
      <c r="D7" s="97">
        <v>779392</v>
      </c>
      <c r="E7" s="92" t="e">
        <f>IF(D7=0,"",#REF!/D7)*100</f>
        <v>#REF!</v>
      </c>
      <c r="F7" s="123"/>
      <c r="G7" s="123"/>
      <c r="H7" s="128"/>
    </row>
    <row r="8" spans="1:8" s="1" customFormat="1" ht="24" hidden="1" customHeight="1">
      <c r="A8" s="10">
        <v>6</v>
      </c>
      <c r="B8" s="87">
        <v>782012</v>
      </c>
      <c r="C8" s="92" t="e">
        <f>IF(B8=0,"",#REF!/B8)*100</f>
        <v>#REF!</v>
      </c>
      <c r="D8" s="97">
        <v>839108</v>
      </c>
      <c r="E8" s="92" t="e">
        <f>IF(D8=0,"",#REF!/D8)*100</f>
        <v>#REF!</v>
      </c>
      <c r="F8" s="123"/>
      <c r="G8" s="123"/>
      <c r="H8" s="128"/>
    </row>
    <row r="9" spans="1:8" s="1" customFormat="1" ht="24" hidden="1" customHeight="1">
      <c r="A9" s="10">
        <v>7</v>
      </c>
      <c r="B9" s="87">
        <v>814622</v>
      </c>
      <c r="C9" s="92" t="e">
        <f>IF(B9=0,"",#REF!/B9)*100</f>
        <v>#REF!</v>
      </c>
      <c r="D9" s="97">
        <v>872343</v>
      </c>
      <c r="E9" s="92" t="e">
        <f>IF(D9=0,"",#REF!/D9)*100</f>
        <v>#REF!</v>
      </c>
      <c r="F9" s="123"/>
      <c r="G9" s="123"/>
      <c r="H9" s="128"/>
    </row>
    <row r="10" spans="1:8" s="1" customFormat="1" ht="24" hidden="1" customHeight="1">
      <c r="A10" s="10">
        <v>8</v>
      </c>
      <c r="B10" s="87">
        <v>828475</v>
      </c>
      <c r="C10" s="92" t="e">
        <f>IF(B10=0,"",#REF!/B10)*100</f>
        <v>#REF!</v>
      </c>
      <c r="D10" s="97">
        <v>867845</v>
      </c>
      <c r="E10" s="92" t="e">
        <f>IF(D10=0,"",#REF!/D10)*100</f>
        <v>#REF!</v>
      </c>
      <c r="F10" s="123"/>
      <c r="G10" s="123"/>
      <c r="H10" s="128"/>
    </row>
    <row r="11" spans="1:8" s="1" customFormat="1" ht="12" hidden="1" customHeight="1">
      <c r="A11" s="10">
        <v>9</v>
      </c>
      <c r="B11" s="87">
        <v>873769</v>
      </c>
      <c r="C11" s="92" t="e">
        <f>IF(B11=0,"",#REF!/B11)*100</f>
        <v>#REF!</v>
      </c>
      <c r="D11" s="97">
        <v>929022</v>
      </c>
      <c r="E11" s="92" t="e">
        <f>IF(D11=0,"",#REF!/D11)*100</f>
        <v>#REF!</v>
      </c>
      <c r="F11" s="123"/>
      <c r="G11" s="123"/>
      <c r="H11" s="128"/>
    </row>
    <row r="12" spans="1:8" s="1" customFormat="1" ht="24.95" hidden="1" customHeight="1">
      <c r="A12" s="118" t="s">
        <v>76</v>
      </c>
      <c r="B12" s="86">
        <v>4417371</v>
      </c>
      <c r="C12" s="121">
        <v>474213</v>
      </c>
      <c r="D12" s="96">
        <v>4305775</v>
      </c>
      <c r="E12" s="121">
        <v>802158</v>
      </c>
      <c r="F12" s="124">
        <v>97.47</v>
      </c>
      <c r="G12" s="126">
        <v>327945</v>
      </c>
      <c r="H12" s="129">
        <v>76.16</v>
      </c>
    </row>
    <row r="13" spans="1:8" s="1" customFormat="1" ht="24.95" hidden="1" customHeight="1">
      <c r="A13" s="10" t="s">
        <v>138</v>
      </c>
      <c r="B13" s="87">
        <v>4480245</v>
      </c>
      <c r="C13" s="122">
        <v>480963</v>
      </c>
      <c r="D13" s="97">
        <v>4281795</v>
      </c>
      <c r="E13" s="122">
        <v>790947</v>
      </c>
      <c r="F13" s="125">
        <v>95.57</v>
      </c>
      <c r="G13" s="127">
        <v>309984</v>
      </c>
      <c r="H13" s="130">
        <v>72.400000000000006</v>
      </c>
    </row>
    <row r="14" spans="1:8" s="1" customFormat="1" ht="24.95" hidden="1" customHeight="1">
      <c r="A14" s="9" t="s">
        <v>141</v>
      </c>
      <c r="B14" s="86">
        <v>4393412</v>
      </c>
      <c r="C14" s="121">
        <v>471641</v>
      </c>
      <c r="D14" s="96">
        <v>4245232</v>
      </c>
      <c r="E14" s="121">
        <v>779335</v>
      </c>
      <c r="F14" s="124">
        <v>96.63</v>
      </c>
      <c r="G14" s="126">
        <v>307694</v>
      </c>
      <c r="H14" s="129">
        <v>72.48</v>
      </c>
    </row>
    <row r="15" spans="1:8" s="1" customFormat="1" ht="24.95" hidden="1" customHeight="1">
      <c r="A15" s="10">
        <v>13</v>
      </c>
      <c r="B15" s="87">
        <v>4390917</v>
      </c>
      <c r="C15" s="122">
        <v>471373</v>
      </c>
      <c r="D15" s="97">
        <v>4282329</v>
      </c>
      <c r="E15" s="122">
        <v>783208</v>
      </c>
      <c r="F15" s="125">
        <v>97.53</v>
      </c>
      <c r="G15" s="127">
        <v>311835</v>
      </c>
      <c r="H15" s="130">
        <v>72.819999999999993</v>
      </c>
    </row>
    <row r="16" spans="1:8" s="1" customFormat="1" ht="24.95" hidden="1" customHeight="1">
      <c r="A16" s="10">
        <v>14</v>
      </c>
      <c r="B16" s="87">
        <v>4445027</v>
      </c>
      <c r="C16" s="122">
        <v>477182</v>
      </c>
      <c r="D16" s="97">
        <v>4261302</v>
      </c>
      <c r="E16" s="122">
        <v>780830</v>
      </c>
      <c r="F16" s="125">
        <v>95.87</v>
      </c>
      <c r="G16" s="127">
        <v>303648</v>
      </c>
      <c r="H16" s="130">
        <v>71.260000000000005</v>
      </c>
    </row>
    <row r="17" spans="1:9" s="1" customFormat="1" ht="24.95" customHeight="1">
      <c r="A17" s="9" t="s">
        <v>159</v>
      </c>
      <c r="B17" s="250">
        <f>'2'!C8</f>
        <v>4818409</v>
      </c>
      <c r="C17" s="251">
        <v>492633</v>
      </c>
      <c r="D17" s="251">
        <f>'2'!E8</f>
        <v>4553534</v>
      </c>
      <c r="E17" s="251">
        <v>823269</v>
      </c>
      <c r="F17" s="252">
        <f t="shared" ref="F17:F26" si="0">D17/B17*100</f>
        <v>94.502853535264435</v>
      </c>
      <c r="G17" s="251">
        <f t="shared" ref="G17:G26" si="1">E17-C17</f>
        <v>330636</v>
      </c>
      <c r="H17" s="253">
        <f t="shared" ref="H17:H26" si="2">G17/D17*1000</f>
        <v>72.610855656288066</v>
      </c>
    </row>
    <row r="18" spans="1:9" s="1" customFormat="1" ht="24.95" customHeight="1">
      <c r="A18" s="10">
        <v>26</v>
      </c>
      <c r="B18" s="254">
        <f>'2'!C9</f>
        <v>4860670</v>
      </c>
      <c r="C18" s="255">
        <v>496944</v>
      </c>
      <c r="D18" s="255">
        <f>'2'!E9</f>
        <v>4548065</v>
      </c>
      <c r="E18" s="255">
        <v>821941</v>
      </c>
      <c r="F18" s="256">
        <f t="shared" si="0"/>
        <v>93.568684975528058</v>
      </c>
      <c r="G18" s="255">
        <f t="shared" si="1"/>
        <v>324997</v>
      </c>
      <c r="H18" s="257">
        <f t="shared" si="2"/>
        <v>71.458301497450009</v>
      </c>
    </row>
    <row r="19" spans="1:9" s="1" customFormat="1" ht="24.95" customHeight="1">
      <c r="A19" s="10">
        <v>27</v>
      </c>
      <c r="B19" s="254">
        <f>'2'!C10</f>
        <v>4809562</v>
      </c>
      <c r="C19" s="255">
        <v>491727</v>
      </c>
      <c r="D19" s="255">
        <f>'2'!E10</f>
        <v>4561212</v>
      </c>
      <c r="E19" s="255">
        <v>822856</v>
      </c>
      <c r="F19" s="256">
        <f t="shared" si="0"/>
        <v>94.836328131335037</v>
      </c>
      <c r="G19" s="255">
        <f t="shared" si="1"/>
        <v>331129</v>
      </c>
      <c r="H19" s="257">
        <f t="shared" si="2"/>
        <v>72.596713329702723</v>
      </c>
    </row>
    <row r="20" spans="1:9" s="1" customFormat="1" ht="24.95" customHeight="1">
      <c r="A20" s="10">
        <v>28</v>
      </c>
      <c r="B20" s="238">
        <f>'2'!C11</f>
        <v>4891390</v>
      </c>
      <c r="C20" s="150">
        <v>500096</v>
      </c>
      <c r="D20" s="150">
        <f>'2'!E11</f>
        <v>4688891</v>
      </c>
      <c r="E20" s="150">
        <v>849237</v>
      </c>
      <c r="F20" s="258">
        <f t="shared" si="0"/>
        <v>95.86009293881699</v>
      </c>
      <c r="G20" s="150">
        <f t="shared" si="1"/>
        <v>349141</v>
      </c>
      <c r="H20" s="259">
        <f t="shared" si="2"/>
        <v>74.461317185662878</v>
      </c>
      <c r="I20" s="169"/>
    </row>
    <row r="21" spans="1:9" s="1" customFormat="1" ht="24.95" customHeight="1">
      <c r="A21" s="10">
        <v>29</v>
      </c>
      <c r="B21" s="238">
        <f>'2'!C12</f>
        <v>4991328</v>
      </c>
      <c r="C21" s="150">
        <v>510313</v>
      </c>
      <c r="D21" s="150">
        <f>'2'!E12</f>
        <v>4735186</v>
      </c>
      <c r="E21" s="150">
        <v>858295</v>
      </c>
      <c r="F21" s="258">
        <f t="shared" si="0"/>
        <v>94.868259509292912</v>
      </c>
      <c r="G21" s="150">
        <f t="shared" si="1"/>
        <v>347982</v>
      </c>
      <c r="H21" s="259">
        <f t="shared" si="2"/>
        <v>73.488559900286916</v>
      </c>
      <c r="I21" s="169"/>
    </row>
    <row r="22" spans="1:9" s="1" customFormat="1" ht="24.95" customHeight="1">
      <c r="A22" s="10">
        <v>30</v>
      </c>
      <c r="B22" s="238">
        <f>'2'!C13</f>
        <v>4934701</v>
      </c>
      <c r="C22" s="150">
        <v>504524</v>
      </c>
      <c r="D22" s="150">
        <f>'2'!E13</f>
        <v>4707880</v>
      </c>
      <c r="E22" s="150">
        <v>853590</v>
      </c>
      <c r="F22" s="258">
        <f t="shared" si="0"/>
        <v>95.403551299258055</v>
      </c>
      <c r="G22" s="150">
        <f t="shared" si="1"/>
        <v>349066</v>
      </c>
      <c r="H22" s="259">
        <f t="shared" si="2"/>
        <v>74.145050426094116</v>
      </c>
      <c r="I22" s="169"/>
    </row>
    <row r="23" spans="1:9" s="1" customFormat="1" ht="24.95" customHeight="1">
      <c r="A23" s="10" t="s">
        <v>151</v>
      </c>
      <c r="B23" s="238">
        <f>'2'!C14</f>
        <v>4928729</v>
      </c>
      <c r="C23" s="150">
        <v>503913</v>
      </c>
      <c r="D23" s="150">
        <f>'2'!E14</f>
        <v>4727055</v>
      </c>
      <c r="E23" s="150">
        <v>855143</v>
      </c>
      <c r="F23" s="258">
        <f t="shared" si="0"/>
        <v>95.90819458728609</v>
      </c>
      <c r="G23" s="150">
        <f t="shared" si="1"/>
        <v>351230</v>
      </c>
      <c r="H23" s="259">
        <f t="shared" si="2"/>
        <v>74.302076028309372</v>
      </c>
      <c r="I23" s="169"/>
    </row>
    <row r="24" spans="1:9" s="1" customFormat="1" ht="24.95" customHeight="1">
      <c r="A24" s="10">
        <v>2</v>
      </c>
      <c r="B24" s="238">
        <f>'2'!C15</f>
        <v>4956532</v>
      </c>
      <c r="C24" s="150">
        <v>506756</v>
      </c>
      <c r="D24" s="150">
        <f>'2'!E15</f>
        <v>4678102</v>
      </c>
      <c r="E24" s="150">
        <v>790349</v>
      </c>
      <c r="F24" s="258">
        <f t="shared" si="0"/>
        <v>94.382564260656437</v>
      </c>
      <c r="G24" s="150">
        <f t="shared" si="1"/>
        <v>283593</v>
      </c>
      <c r="H24" s="259">
        <f t="shared" si="2"/>
        <v>60.621380209324208</v>
      </c>
      <c r="I24" s="169"/>
    </row>
    <row r="25" spans="1:9" s="1" customFormat="1" ht="24.95" customHeight="1">
      <c r="A25" s="10">
        <v>3</v>
      </c>
      <c r="B25" s="238">
        <f>'2'!C16</f>
        <v>4995868</v>
      </c>
      <c r="C25" s="150">
        <v>510778</v>
      </c>
      <c r="D25" s="150">
        <f>'2'!E16</f>
        <v>4756391</v>
      </c>
      <c r="E25" s="150">
        <v>835819</v>
      </c>
      <c r="F25" s="258">
        <f t="shared" si="0"/>
        <v>95.206498650484761</v>
      </c>
      <c r="G25" s="150">
        <f t="shared" si="1"/>
        <v>325041</v>
      </c>
      <c r="H25" s="259">
        <f t="shared" si="2"/>
        <v>68.33773758296995</v>
      </c>
      <c r="I25" s="169" t="s">
        <v>154</v>
      </c>
    </row>
    <row r="26" spans="1:9" s="1" customFormat="1" ht="24.95" customHeight="1">
      <c r="A26" s="12">
        <v>4</v>
      </c>
      <c r="B26" s="260">
        <f>'2'!C17</f>
        <v>5112258</v>
      </c>
      <c r="C26" s="261">
        <v>522677</v>
      </c>
      <c r="D26" s="261">
        <f>'2'!E17</f>
        <v>4840430</v>
      </c>
      <c r="E26" s="261">
        <v>771621</v>
      </c>
      <c r="F26" s="262">
        <f t="shared" si="0"/>
        <v>94.682819216088077</v>
      </c>
      <c r="G26" s="261">
        <f t="shared" si="1"/>
        <v>248944</v>
      </c>
      <c r="H26" s="263">
        <f t="shared" si="2"/>
        <v>51.430141537012204</v>
      </c>
      <c r="I26" s="169" t="s">
        <v>154</v>
      </c>
    </row>
    <row r="27" spans="1:9" s="1" customFormat="1" ht="18" customHeight="1">
      <c r="A27" s="13"/>
      <c r="B27" s="169"/>
      <c r="C27" s="169"/>
      <c r="D27" s="169"/>
      <c r="E27" s="169"/>
      <c r="F27" s="247"/>
      <c r="G27" s="248"/>
      <c r="H27" s="249" t="s">
        <v>72</v>
      </c>
      <c r="I27" s="169"/>
    </row>
    <row r="28" spans="1:9">
      <c r="B28" s="164"/>
      <c r="C28" s="164"/>
      <c r="D28" s="164"/>
      <c r="E28" s="164"/>
      <c r="F28" s="248"/>
      <c r="G28" s="248"/>
      <c r="H28" s="165" t="s">
        <v>96</v>
      </c>
      <c r="I28" s="164"/>
    </row>
    <row r="35" spans="5:5">
      <c r="E35" s="38"/>
    </row>
  </sheetData>
  <mergeCells count="6">
    <mergeCell ref="A1:H1"/>
    <mergeCell ref="B4:C4"/>
    <mergeCell ref="D4:E4"/>
    <mergeCell ref="F4:F5"/>
    <mergeCell ref="G4:G5"/>
    <mergeCell ref="H4:H5"/>
  </mergeCells>
  <phoneticPr fontId="2"/>
  <printOptions horizontalCentered="1" verticalCentered="1"/>
  <pageMargins left="0.59055118110236227" right="0.59055118110236227" top="0.59055118110236227" bottom="0.78740157480314965" header="0" footer="0"/>
  <pageSetup paperSize="9" scale="130" orientation="landscape" verticalDpi="4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35"/>
  <sheetViews>
    <sheetView view="pageBreakPreview" topLeftCell="B7" zoomScaleSheetLayoutView="100" workbookViewId="0">
      <selection activeCell="J28" sqref="J28"/>
    </sheetView>
  </sheetViews>
  <sheetFormatPr defaultColWidth="10" defaultRowHeight="12"/>
  <cols>
    <col min="1" max="1" width="9" style="1" customWidth="1"/>
    <col min="2" max="2" width="13.125" style="1" customWidth="1"/>
    <col min="3" max="5" width="14.125" style="1" customWidth="1"/>
    <col min="6" max="6" width="15.875" style="1" customWidth="1"/>
    <col min="7" max="7" width="13.125" style="1" customWidth="1"/>
    <col min="8" max="16384" width="10" style="1"/>
  </cols>
  <sheetData>
    <row r="1" spans="1:7" ht="18.75" customHeight="1"/>
    <row r="2" spans="1:7" ht="17.25">
      <c r="A2" s="2" t="s">
        <v>45</v>
      </c>
      <c r="B2" s="4"/>
      <c r="C2" s="4"/>
      <c r="D2" s="4"/>
      <c r="E2" s="4"/>
      <c r="F2" s="4"/>
      <c r="G2" s="4"/>
    </row>
    <row r="3" spans="1:7" ht="11.25" customHeight="1">
      <c r="B3" s="5"/>
      <c r="E3" s="4"/>
    </row>
    <row r="4" spans="1:7" ht="17.25">
      <c r="A4" s="3" t="s">
        <v>46</v>
      </c>
    </row>
    <row r="5" spans="1:7" ht="12" customHeight="1"/>
    <row r="6" spans="1:7" ht="17.25">
      <c r="B6" s="2" t="s">
        <v>49</v>
      </c>
      <c r="C6" s="6"/>
      <c r="D6" s="6"/>
      <c r="E6" s="6"/>
    </row>
    <row r="7" spans="1:7" ht="14.25">
      <c r="B7" s="6"/>
      <c r="C7" s="6"/>
      <c r="D7" s="6"/>
      <c r="E7" s="6"/>
    </row>
    <row r="8" spans="1:7" ht="18" customHeight="1">
      <c r="E8" s="24" t="s">
        <v>44</v>
      </c>
    </row>
    <row r="9" spans="1:7" ht="16.5" customHeight="1">
      <c r="B9" s="7" t="s">
        <v>47</v>
      </c>
      <c r="C9" s="264" t="s">
        <v>23</v>
      </c>
      <c r="D9" s="266" t="s">
        <v>5</v>
      </c>
      <c r="E9" s="268" t="s">
        <v>8</v>
      </c>
    </row>
    <row r="10" spans="1:7" ht="16.5" customHeight="1">
      <c r="B10" s="8" t="s">
        <v>48</v>
      </c>
      <c r="C10" s="265"/>
      <c r="D10" s="267"/>
      <c r="E10" s="269"/>
    </row>
    <row r="11" spans="1:7" ht="21" hidden="1" customHeight="1">
      <c r="B11" s="9" t="s">
        <v>33</v>
      </c>
      <c r="C11" s="14">
        <v>34008</v>
      </c>
      <c r="D11" s="19">
        <v>33936</v>
      </c>
      <c r="E11" s="25">
        <f t="shared" ref="E11:E20" si="0">IF(C11=0,"",D11/C11*100)</f>
        <v>99.788285109386038</v>
      </c>
    </row>
    <row r="12" spans="1:7" ht="21" hidden="1" customHeight="1">
      <c r="B12" s="10" t="s">
        <v>87</v>
      </c>
      <c r="C12" s="15">
        <v>34369</v>
      </c>
      <c r="D12" s="13">
        <v>34236</v>
      </c>
      <c r="E12" s="26">
        <f t="shared" si="0"/>
        <v>99.613023364078089</v>
      </c>
    </row>
    <row r="13" spans="1:7" ht="21" hidden="1" customHeight="1">
      <c r="B13" s="10" t="s">
        <v>90</v>
      </c>
      <c r="C13" s="15">
        <v>34779</v>
      </c>
      <c r="D13" s="13">
        <v>34646</v>
      </c>
      <c r="E13" s="26">
        <f t="shared" si="0"/>
        <v>99.617585324477403</v>
      </c>
    </row>
    <row r="14" spans="1:7" ht="21" hidden="1" customHeight="1">
      <c r="B14" s="10" t="s">
        <v>94</v>
      </c>
      <c r="C14" s="15">
        <v>35232</v>
      </c>
      <c r="D14" s="13">
        <v>35136</v>
      </c>
      <c r="E14" s="26">
        <f t="shared" si="0"/>
        <v>99.727520435967293</v>
      </c>
    </row>
    <row r="15" spans="1:7" ht="21" hidden="1" customHeight="1">
      <c r="B15" s="10">
        <v>8</v>
      </c>
      <c r="C15" s="15">
        <v>35871</v>
      </c>
      <c r="D15" s="13">
        <v>35804</v>
      </c>
      <c r="E15" s="26">
        <f t="shared" si="0"/>
        <v>99.813219592428425</v>
      </c>
    </row>
    <row r="16" spans="1:7" ht="21" hidden="1" customHeight="1">
      <c r="B16" s="10">
        <v>9</v>
      </c>
      <c r="C16" s="15">
        <v>36568</v>
      </c>
      <c r="D16" s="13">
        <v>36503</v>
      </c>
      <c r="E16" s="26">
        <f t="shared" si="0"/>
        <v>99.822248960840071</v>
      </c>
    </row>
    <row r="17" spans="2:5" ht="21" hidden="1" customHeight="1">
      <c r="B17" s="11" t="s">
        <v>76</v>
      </c>
      <c r="C17" s="15">
        <v>37035</v>
      </c>
      <c r="D17" s="13">
        <v>36988</v>
      </c>
      <c r="E17" s="26">
        <f t="shared" si="0"/>
        <v>99.873093020116116</v>
      </c>
    </row>
    <row r="18" spans="2:5" ht="21" hidden="1" customHeight="1">
      <c r="B18" s="10" t="s">
        <v>138</v>
      </c>
      <c r="C18" s="15">
        <v>37515</v>
      </c>
      <c r="D18" s="13">
        <v>37461</v>
      </c>
      <c r="E18" s="26">
        <f t="shared" si="0"/>
        <v>99.856057576969221</v>
      </c>
    </row>
    <row r="19" spans="2:5" ht="21" hidden="1" customHeight="1">
      <c r="B19" s="10" t="s">
        <v>50</v>
      </c>
      <c r="C19" s="15">
        <v>37839</v>
      </c>
      <c r="D19" s="13">
        <v>37780</v>
      </c>
      <c r="E19" s="26">
        <f t="shared" si="0"/>
        <v>99.844076217659023</v>
      </c>
    </row>
    <row r="20" spans="2:5" ht="21" hidden="1" customHeight="1">
      <c r="B20" s="10">
        <v>13</v>
      </c>
      <c r="C20" s="15">
        <v>38060</v>
      </c>
      <c r="D20" s="13">
        <v>37996</v>
      </c>
      <c r="E20" s="26">
        <f t="shared" si="0"/>
        <v>99.831844456121914</v>
      </c>
    </row>
    <row r="21" spans="2:5" ht="21" hidden="1" customHeight="1">
      <c r="B21" s="10">
        <v>14</v>
      </c>
      <c r="C21" s="15">
        <v>38211</v>
      </c>
      <c r="D21" s="13">
        <v>38156</v>
      </c>
      <c r="E21" s="26">
        <v>99.85606239041114</v>
      </c>
    </row>
    <row r="22" spans="2:5" ht="21" customHeight="1">
      <c r="B22" s="9" t="s">
        <v>157</v>
      </c>
      <c r="C22" s="16">
        <v>41651</v>
      </c>
      <c r="D22" s="20">
        <v>41633</v>
      </c>
      <c r="E22" s="27">
        <f>D22/C22*100</f>
        <v>99.956783750690263</v>
      </c>
    </row>
    <row r="23" spans="2:5" ht="21" customHeight="1">
      <c r="B23" s="10">
        <v>26</v>
      </c>
      <c r="C23" s="17">
        <v>41654</v>
      </c>
      <c r="D23" s="21">
        <v>41636</v>
      </c>
      <c r="E23" s="28">
        <f>D23/C23*100</f>
        <v>99.956786863206418</v>
      </c>
    </row>
    <row r="24" spans="2:5" ht="21" customHeight="1">
      <c r="B24" s="10">
        <v>27</v>
      </c>
      <c r="C24" s="17">
        <v>41792</v>
      </c>
      <c r="D24" s="21">
        <v>41774</v>
      </c>
      <c r="E24" s="28">
        <f>D24/C24*100</f>
        <v>99.956929555895869</v>
      </c>
    </row>
    <row r="25" spans="2:5" ht="21" customHeight="1">
      <c r="B25" s="10">
        <v>28</v>
      </c>
      <c r="C25" s="17">
        <v>41751</v>
      </c>
      <c r="D25" s="21">
        <v>41733</v>
      </c>
      <c r="E25" s="28">
        <f>D25/C25*100</f>
        <v>99.956887260185397</v>
      </c>
    </row>
    <row r="26" spans="2:5" ht="21" customHeight="1">
      <c r="B26" s="10">
        <v>29</v>
      </c>
      <c r="C26" s="18">
        <v>41703</v>
      </c>
      <c r="D26" s="22">
        <v>41687</v>
      </c>
      <c r="E26" s="29">
        <f>D26/C26*100</f>
        <v>99.961633455626696</v>
      </c>
    </row>
    <row r="27" spans="2:5" ht="21" customHeight="1">
      <c r="B27" s="10">
        <v>30</v>
      </c>
      <c r="C27" s="133">
        <v>41678</v>
      </c>
      <c r="D27" s="134">
        <v>41662</v>
      </c>
      <c r="E27" s="135">
        <v>99.96</v>
      </c>
    </row>
    <row r="28" spans="2:5" ht="21" customHeight="1">
      <c r="B28" s="10" t="s">
        <v>151</v>
      </c>
      <c r="C28" s="17">
        <v>41678</v>
      </c>
      <c r="D28" s="21">
        <v>41669</v>
      </c>
      <c r="E28" s="28">
        <v>99.98</v>
      </c>
    </row>
    <row r="29" spans="2:5" ht="21" customHeight="1">
      <c r="B29" s="10">
        <v>2</v>
      </c>
      <c r="C29" s="17">
        <v>41904</v>
      </c>
      <c r="D29" s="21">
        <v>41895</v>
      </c>
      <c r="E29" s="28">
        <v>99.98</v>
      </c>
    </row>
    <row r="30" spans="2:5" ht="21" customHeight="1">
      <c r="B30" s="10">
        <v>3</v>
      </c>
      <c r="C30" s="17">
        <v>41980</v>
      </c>
      <c r="D30" s="21">
        <v>41971</v>
      </c>
      <c r="E30" s="28">
        <v>99.98</v>
      </c>
    </row>
    <row r="31" spans="2:5" ht="21" customHeight="1">
      <c r="B31" s="12">
        <v>4</v>
      </c>
      <c r="C31" s="51">
        <v>42194</v>
      </c>
      <c r="D31" s="136">
        <v>42185</v>
      </c>
      <c r="E31" s="137">
        <v>99.98</v>
      </c>
    </row>
    <row r="32" spans="2:5" ht="21.75" customHeight="1">
      <c r="B32" s="13"/>
      <c r="C32" s="13"/>
      <c r="D32" s="23"/>
      <c r="E32" s="138" t="s">
        <v>162</v>
      </c>
    </row>
    <row r="33" spans="2:6" ht="21.75" customHeight="1">
      <c r="B33" s="13"/>
      <c r="C33" s="13"/>
      <c r="D33" s="13"/>
      <c r="E33" s="30"/>
    </row>
    <row r="34" spans="2:6" ht="21.75" customHeight="1"/>
    <row r="35" spans="2:6">
      <c r="C35" s="4"/>
      <c r="D35" s="4"/>
      <c r="E35" s="4"/>
      <c r="F35" s="4"/>
    </row>
  </sheetData>
  <mergeCells count="3">
    <mergeCell ref="C9:C10"/>
    <mergeCell ref="D9:D10"/>
    <mergeCell ref="E9:E10"/>
  </mergeCells>
  <phoneticPr fontId="2"/>
  <printOptions horizontalCentered="1" verticalCentered="1"/>
  <pageMargins left="0.59055118110236227" right="0.59055118110236227" top="0.59055118110236227" bottom="0.78740157480314965" header="0" footer="0"/>
  <pageSetup paperSize="9" scale="98" orientation="portrait" verticalDpi="4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J20"/>
  <sheetViews>
    <sheetView showGridLines="0" view="pageBreakPreview" topLeftCell="A2" zoomScaleNormal="89" zoomScaleSheetLayoutView="100" workbookViewId="0">
      <selection activeCell="I10" sqref="I10"/>
    </sheetView>
  </sheetViews>
  <sheetFormatPr defaultColWidth="10" defaultRowHeight="12"/>
  <cols>
    <col min="1" max="1" width="10" style="31"/>
    <col min="2" max="2" width="9.5" style="31" customWidth="1"/>
    <col min="3" max="10" width="11.625" style="31" customWidth="1"/>
    <col min="11" max="16384" width="10" style="31"/>
  </cols>
  <sheetData>
    <row r="2" spans="2:10" ht="21" customHeight="1">
      <c r="B2" s="272" t="s">
        <v>71</v>
      </c>
      <c r="C2" s="273"/>
      <c r="D2" s="273"/>
      <c r="E2" s="273"/>
      <c r="F2" s="273"/>
      <c r="G2" s="273"/>
      <c r="H2" s="273"/>
      <c r="I2" s="273"/>
      <c r="J2" s="33"/>
    </row>
    <row r="3" spans="2:10" ht="12" customHeight="1">
      <c r="B3" s="32"/>
      <c r="C3" s="33"/>
      <c r="D3" s="33"/>
      <c r="E3" s="33"/>
      <c r="F3" s="33"/>
      <c r="G3" s="33"/>
      <c r="H3" s="33"/>
      <c r="I3" s="33"/>
      <c r="J3" s="33"/>
    </row>
    <row r="4" spans="2:10" ht="17.25" customHeight="1">
      <c r="H4" s="38"/>
      <c r="I4" s="41" t="s">
        <v>51</v>
      </c>
      <c r="J4" s="41"/>
    </row>
    <row r="5" spans="2:10" ht="17.25" customHeight="1">
      <c r="B5" s="7" t="s">
        <v>47</v>
      </c>
      <c r="C5" s="270" t="s">
        <v>64</v>
      </c>
      <c r="D5" s="35" t="s">
        <v>16</v>
      </c>
      <c r="E5" s="35"/>
      <c r="F5" s="35"/>
      <c r="G5" s="270" t="s">
        <v>20</v>
      </c>
      <c r="H5" s="270" t="s">
        <v>30</v>
      </c>
      <c r="I5" s="270" t="s">
        <v>21</v>
      </c>
      <c r="J5" s="140"/>
    </row>
    <row r="6" spans="2:10" s="1" customFormat="1" ht="32.25" customHeight="1">
      <c r="B6" s="8" t="s">
        <v>48</v>
      </c>
      <c r="C6" s="271"/>
      <c r="D6" s="36" t="s">
        <v>66</v>
      </c>
      <c r="E6" s="36" t="s">
        <v>13</v>
      </c>
      <c r="F6" s="36" t="s">
        <v>18</v>
      </c>
      <c r="G6" s="271"/>
      <c r="H6" s="271"/>
      <c r="I6" s="271"/>
      <c r="J6" s="140"/>
    </row>
    <row r="7" spans="2:10" s="1" customFormat="1" ht="21.95" hidden="1" customHeight="1">
      <c r="B7" s="9" t="s">
        <v>33</v>
      </c>
      <c r="C7" s="14">
        <v>3907979</v>
      </c>
      <c r="D7" s="19">
        <v>3774642</v>
      </c>
      <c r="E7" s="19">
        <v>3645249</v>
      </c>
      <c r="F7" s="37">
        <v>129393</v>
      </c>
      <c r="G7" s="37">
        <v>133337</v>
      </c>
      <c r="H7" s="39">
        <f>IF(D7=0,"",D7/C7)*100</f>
        <v>96.588082996351815</v>
      </c>
      <c r="I7" s="42">
        <f>IF(C7=0,"",E7/C7)*100</f>
        <v>93.277087722323998</v>
      </c>
      <c r="J7" s="141"/>
    </row>
    <row r="8" spans="2:10" s="1" customFormat="1" ht="21.95" customHeight="1">
      <c r="B8" s="9" t="s">
        <v>158</v>
      </c>
      <c r="C8" s="143">
        <v>4818409</v>
      </c>
      <c r="D8" s="144">
        <f t="shared" ref="D8:D17" si="0">E8+F8</f>
        <v>4651278</v>
      </c>
      <c r="E8" s="144">
        <v>4553534</v>
      </c>
      <c r="F8" s="145">
        <v>97744</v>
      </c>
      <c r="G8" s="145">
        <f>C8-D8</f>
        <v>167131</v>
      </c>
      <c r="H8" s="146">
        <f t="shared" ref="H8:H17" si="1">D8/C8*100</f>
        <v>96.531406943661281</v>
      </c>
      <c r="I8" s="147">
        <f t="shared" ref="I8:I17" si="2">(E8/C8)*100</f>
        <v>94.502853535264435</v>
      </c>
      <c r="J8" s="142"/>
    </row>
    <row r="9" spans="2:10" s="1" customFormat="1" ht="21.95" customHeight="1">
      <c r="B9" s="10">
        <v>26</v>
      </c>
      <c r="C9" s="148">
        <v>4860670</v>
      </c>
      <c r="D9" s="149">
        <f t="shared" si="0"/>
        <v>4646373</v>
      </c>
      <c r="E9" s="149">
        <v>4548065</v>
      </c>
      <c r="F9" s="150">
        <v>98308</v>
      </c>
      <c r="G9" s="150">
        <f>C9-D9</f>
        <v>214297</v>
      </c>
      <c r="H9" s="142">
        <f t="shared" si="1"/>
        <v>95.591204504728779</v>
      </c>
      <c r="I9" s="151">
        <f t="shared" si="2"/>
        <v>93.568684975528058</v>
      </c>
      <c r="J9" s="142"/>
    </row>
    <row r="10" spans="2:10" s="1" customFormat="1" ht="21.95" customHeight="1">
      <c r="B10" s="10">
        <v>27</v>
      </c>
      <c r="C10" s="148">
        <v>4809562</v>
      </c>
      <c r="D10" s="149">
        <f t="shared" si="0"/>
        <v>4658734</v>
      </c>
      <c r="E10" s="149">
        <v>4561212</v>
      </c>
      <c r="F10" s="150">
        <v>97522</v>
      </c>
      <c r="G10" s="150">
        <f>C10-D10</f>
        <v>150828</v>
      </c>
      <c r="H10" s="142">
        <f t="shared" si="1"/>
        <v>96.863997178953099</v>
      </c>
      <c r="I10" s="151">
        <f t="shared" si="2"/>
        <v>94.836328131335037</v>
      </c>
      <c r="J10" s="142"/>
    </row>
    <row r="11" spans="2:10" s="1" customFormat="1" ht="21.95" customHeight="1">
      <c r="B11" s="10">
        <v>28</v>
      </c>
      <c r="C11" s="148">
        <v>4891390</v>
      </c>
      <c r="D11" s="149">
        <f t="shared" si="0"/>
        <v>4787879</v>
      </c>
      <c r="E11" s="149">
        <v>4688891</v>
      </c>
      <c r="F11" s="150">
        <v>98988</v>
      </c>
      <c r="G11" s="150">
        <f>C11-D11</f>
        <v>103511</v>
      </c>
      <c r="H11" s="142">
        <f t="shared" si="1"/>
        <v>97.883812167911373</v>
      </c>
      <c r="I11" s="151">
        <f t="shared" si="2"/>
        <v>95.86009293881699</v>
      </c>
      <c r="J11" s="142"/>
    </row>
    <row r="12" spans="2:10" s="1" customFormat="1" ht="21.95" customHeight="1">
      <c r="B12" s="10">
        <v>29</v>
      </c>
      <c r="C12" s="148">
        <v>4991328</v>
      </c>
      <c r="D12" s="149">
        <f t="shared" si="0"/>
        <v>4836455</v>
      </c>
      <c r="E12" s="149">
        <v>4735186</v>
      </c>
      <c r="F12" s="150">
        <v>101269</v>
      </c>
      <c r="G12" s="150">
        <f>C12-D12</f>
        <v>154873</v>
      </c>
      <c r="H12" s="142">
        <f t="shared" si="1"/>
        <v>96.897158431583748</v>
      </c>
      <c r="I12" s="151">
        <f t="shared" si="2"/>
        <v>94.868259509292912</v>
      </c>
      <c r="J12" s="142"/>
    </row>
    <row r="13" spans="2:10" s="1" customFormat="1" ht="21.95" customHeight="1">
      <c r="B13" s="10">
        <v>30</v>
      </c>
      <c r="C13" s="148">
        <v>4934701</v>
      </c>
      <c r="D13" s="149">
        <f t="shared" si="0"/>
        <v>4808126</v>
      </c>
      <c r="E13" s="149">
        <v>4707880</v>
      </c>
      <c r="F13" s="150">
        <v>100246</v>
      </c>
      <c r="G13" s="150">
        <v>126575</v>
      </c>
      <c r="H13" s="142">
        <f t="shared" si="1"/>
        <v>97.435001634344204</v>
      </c>
      <c r="I13" s="151">
        <f t="shared" si="2"/>
        <v>95.403551299258055</v>
      </c>
      <c r="J13" s="142"/>
    </row>
    <row r="14" spans="2:10" s="1" customFormat="1" ht="21.95" customHeight="1">
      <c r="B14" s="10" t="s">
        <v>151</v>
      </c>
      <c r="C14" s="148">
        <v>4928729</v>
      </c>
      <c r="D14" s="149">
        <f t="shared" si="0"/>
        <v>4827314</v>
      </c>
      <c r="E14" s="149">
        <v>4727055</v>
      </c>
      <c r="F14" s="150">
        <v>100259</v>
      </c>
      <c r="G14" s="150">
        <v>101415</v>
      </c>
      <c r="H14" s="142">
        <f t="shared" si="1"/>
        <v>97.9423701323404</v>
      </c>
      <c r="I14" s="151">
        <f t="shared" si="2"/>
        <v>95.90819458728609</v>
      </c>
      <c r="J14" s="142"/>
    </row>
    <row r="15" spans="2:10" s="1" customFormat="1" ht="21.95" customHeight="1">
      <c r="B15" s="10">
        <v>2</v>
      </c>
      <c r="C15" s="148">
        <v>4956532</v>
      </c>
      <c r="D15" s="149">
        <f t="shared" si="0"/>
        <v>4822238</v>
      </c>
      <c r="E15" s="149">
        <v>4678102</v>
      </c>
      <c r="F15" s="150">
        <v>144136</v>
      </c>
      <c r="G15" s="150">
        <v>134294</v>
      </c>
      <c r="H15" s="142">
        <f t="shared" si="1"/>
        <v>97.290565258128055</v>
      </c>
      <c r="I15" s="151">
        <f t="shared" si="2"/>
        <v>94.382564260656437</v>
      </c>
      <c r="J15" s="142"/>
    </row>
    <row r="16" spans="2:10" s="1" customFormat="1" ht="21.95" customHeight="1">
      <c r="B16" s="10">
        <v>3</v>
      </c>
      <c r="C16" s="148">
        <v>4995868</v>
      </c>
      <c r="D16" s="149">
        <f t="shared" si="0"/>
        <v>4859036</v>
      </c>
      <c r="E16" s="149">
        <v>4756391</v>
      </c>
      <c r="F16" s="150">
        <v>102645</v>
      </c>
      <c r="G16" s="150">
        <v>136832</v>
      </c>
      <c r="H16" s="142">
        <f t="shared" si="1"/>
        <v>97.261096570205623</v>
      </c>
      <c r="I16" s="151">
        <f t="shared" si="2"/>
        <v>95.206498650484761</v>
      </c>
      <c r="J16" s="142"/>
    </row>
    <row r="17" spans="2:10" s="1" customFormat="1" ht="21.95" customHeight="1">
      <c r="B17" s="12">
        <v>4</v>
      </c>
      <c r="C17" s="152">
        <v>5112258</v>
      </c>
      <c r="D17" s="153">
        <f t="shared" si="0"/>
        <v>4945310</v>
      </c>
      <c r="E17" s="153">
        <v>4840430</v>
      </c>
      <c r="F17" s="154">
        <v>104880</v>
      </c>
      <c r="G17" s="154">
        <v>166948</v>
      </c>
      <c r="H17" s="155">
        <f t="shared" si="1"/>
        <v>96.734358868429567</v>
      </c>
      <c r="I17" s="156">
        <f t="shared" si="2"/>
        <v>94.682819216088077</v>
      </c>
      <c r="J17" s="142"/>
    </row>
    <row r="18" spans="2:10" s="1" customFormat="1" ht="17.25" customHeight="1">
      <c r="B18" s="13"/>
      <c r="H18" s="40"/>
      <c r="I18" s="139" t="s">
        <v>152</v>
      </c>
      <c r="J18" s="139"/>
    </row>
    <row r="19" spans="2:10" s="1" customFormat="1">
      <c r="B19" s="13"/>
    </row>
    <row r="20" spans="2:10" s="1" customFormat="1"/>
  </sheetData>
  <mergeCells count="5">
    <mergeCell ref="C5:C6"/>
    <mergeCell ref="G5:G6"/>
    <mergeCell ref="H5:H6"/>
    <mergeCell ref="I5:I6"/>
    <mergeCell ref="B2:I2"/>
  </mergeCells>
  <phoneticPr fontId="2"/>
  <printOptions horizontalCentered="1" verticalCentered="1"/>
  <pageMargins left="0.59055118110236227" right="0.59055118110236227" top="0.59055118110236227" bottom="0.78740157480314965" header="0" footer="0"/>
  <pageSetup paperSize="9" scale="81" orientation="portrait" verticalDpi="4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57"/>
  <sheetViews>
    <sheetView view="pageBreakPreview" topLeftCell="A22" zoomScale="106" zoomScaleNormal="106" zoomScaleSheetLayoutView="106" workbookViewId="0">
      <selection activeCell="D46" sqref="D46"/>
    </sheetView>
  </sheetViews>
  <sheetFormatPr defaultColWidth="10" defaultRowHeight="12"/>
  <cols>
    <col min="1" max="1" width="9.5" style="31" customWidth="1"/>
    <col min="2" max="7" width="13.5" style="31" customWidth="1"/>
    <col min="8" max="9" width="10" style="31"/>
    <col min="10" max="10" width="9.5" style="31" bestFit="1" customWidth="1"/>
    <col min="11" max="11" width="3.375" style="31" bestFit="1" customWidth="1"/>
    <col min="12" max="12" width="6.875" style="31" bestFit="1" customWidth="1"/>
    <col min="13" max="13" width="3.375" style="31" bestFit="1" customWidth="1"/>
    <col min="14" max="15" width="6.875" style="31" bestFit="1" customWidth="1"/>
    <col min="16" max="16" width="3.375" style="31" bestFit="1" customWidth="1"/>
    <col min="17" max="17" width="6.875" style="31" bestFit="1" customWidth="1"/>
    <col min="18" max="18" width="3.375" style="31" bestFit="1" customWidth="1"/>
    <col min="19" max="19" width="4.25" style="31" bestFit="1" customWidth="1"/>
    <col min="20" max="20" width="3.375" style="31" bestFit="1" customWidth="1"/>
    <col min="21" max="22" width="4.25" style="31" bestFit="1" customWidth="1"/>
    <col min="23" max="23" width="3.375" style="31" bestFit="1" customWidth="1"/>
    <col min="24" max="24" width="4.25" style="31" bestFit="1" customWidth="1"/>
    <col min="25" max="16384" width="10" style="31"/>
  </cols>
  <sheetData>
    <row r="1" spans="1:7" ht="17.25">
      <c r="A1" s="274" t="s">
        <v>75</v>
      </c>
      <c r="B1" s="274"/>
      <c r="C1" s="274"/>
      <c r="D1" s="274"/>
      <c r="E1" s="274"/>
      <c r="F1" s="274"/>
      <c r="G1" s="274"/>
    </row>
    <row r="2" spans="1:7" ht="17.25">
      <c r="A2" s="2"/>
      <c r="B2" s="43"/>
      <c r="C2" s="43"/>
      <c r="D2" s="43"/>
      <c r="E2" s="43"/>
      <c r="F2" s="43"/>
    </row>
    <row r="3" spans="1:7" ht="17.25">
      <c r="A3" s="2"/>
      <c r="B3" s="7"/>
      <c r="C3" s="19" t="s">
        <v>5</v>
      </c>
      <c r="D3" s="34" t="s">
        <v>38</v>
      </c>
      <c r="E3" s="43"/>
      <c r="F3" s="43"/>
    </row>
    <row r="4" spans="1:7" ht="17.25">
      <c r="A4" s="2"/>
      <c r="B4" s="9" t="s">
        <v>69</v>
      </c>
      <c r="C4" s="19">
        <v>33936</v>
      </c>
      <c r="D4" s="9">
        <v>3907979</v>
      </c>
      <c r="E4" s="43"/>
      <c r="F4" s="43"/>
    </row>
    <row r="5" spans="1:7" ht="17.25">
      <c r="A5" s="2"/>
      <c r="B5" s="10" t="s">
        <v>88</v>
      </c>
      <c r="C5" s="13">
        <v>34236</v>
      </c>
      <c r="D5" s="10">
        <v>3944032</v>
      </c>
      <c r="E5" s="43"/>
      <c r="F5" s="43"/>
    </row>
    <row r="6" spans="1:7" ht="17.25">
      <c r="A6" s="2"/>
      <c r="B6" s="10" t="s">
        <v>91</v>
      </c>
      <c r="C6" s="13">
        <v>34646</v>
      </c>
      <c r="D6" s="10">
        <v>3992120</v>
      </c>
      <c r="E6" s="43"/>
      <c r="F6" s="43"/>
    </row>
    <row r="7" spans="1:7" ht="17.25">
      <c r="A7" s="2"/>
      <c r="B7" s="10">
        <v>7</v>
      </c>
      <c r="C7" s="13">
        <v>35136</v>
      </c>
      <c r="D7" s="10">
        <v>4087251</v>
      </c>
      <c r="E7" s="43"/>
      <c r="F7" s="43"/>
    </row>
    <row r="8" spans="1:7" ht="17.25">
      <c r="A8" s="2"/>
      <c r="B8" s="10" t="s">
        <v>123</v>
      </c>
      <c r="C8" s="13">
        <v>35804</v>
      </c>
      <c r="D8" s="10">
        <v>4219891</v>
      </c>
      <c r="E8" s="43"/>
      <c r="F8" s="43"/>
    </row>
    <row r="9" spans="1:7" ht="17.25">
      <c r="A9" s="2"/>
      <c r="B9" s="10" t="s">
        <v>140</v>
      </c>
      <c r="C9" s="13">
        <v>36503</v>
      </c>
      <c r="D9" s="10">
        <v>4293923</v>
      </c>
      <c r="E9" s="43"/>
      <c r="F9" s="43"/>
    </row>
    <row r="10" spans="1:7" ht="17.25">
      <c r="A10" s="2"/>
      <c r="B10" s="10">
        <v>10</v>
      </c>
      <c r="C10" s="13">
        <v>36988</v>
      </c>
      <c r="D10" s="10">
        <v>4417371</v>
      </c>
      <c r="E10" s="43"/>
      <c r="F10" s="43"/>
    </row>
    <row r="11" spans="1:7" ht="17.25">
      <c r="A11" s="2"/>
      <c r="B11" s="10">
        <v>11</v>
      </c>
      <c r="C11" s="13">
        <v>37461</v>
      </c>
      <c r="D11" s="10">
        <v>4480245</v>
      </c>
      <c r="E11" s="43"/>
      <c r="F11" s="43"/>
    </row>
    <row r="12" spans="1:7" ht="17.25">
      <c r="A12" s="2"/>
      <c r="B12" s="10">
        <v>12</v>
      </c>
      <c r="C12" s="13">
        <v>37780</v>
      </c>
      <c r="D12" s="10">
        <v>4393412</v>
      </c>
      <c r="E12" s="43"/>
      <c r="F12" s="43"/>
    </row>
    <row r="13" spans="1:7" ht="17.25">
      <c r="A13" s="2"/>
      <c r="B13" s="10">
        <v>13</v>
      </c>
      <c r="C13" s="13">
        <v>37996</v>
      </c>
      <c r="D13" s="10">
        <v>4390917</v>
      </c>
      <c r="E13" s="43"/>
      <c r="F13" s="43"/>
    </row>
    <row r="14" spans="1:7" ht="17.25">
      <c r="A14" s="2"/>
      <c r="B14" s="15">
        <v>14</v>
      </c>
      <c r="C14" s="52">
        <v>38156</v>
      </c>
      <c r="D14" s="10">
        <v>4445027</v>
      </c>
      <c r="E14" s="43"/>
      <c r="F14" s="43"/>
    </row>
    <row r="15" spans="1:7" ht="17.25">
      <c r="A15" s="3"/>
      <c r="B15" s="44">
        <v>15</v>
      </c>
      <c r="C15" s="52">
        <v>38444</v>
      </c>
      <c r="D15" s="10">
        <v>4590808</v>
      </c>
    </row>
    <row r="16" spans="1:7" ht="17.25">
      <c r="A16" s="3"/>
      <c r="B16" s="45">
        <v>16</v>
      </c>
      <c r="C16" s="53">
        <v>38808</v>
      </c>
      <c r="D16" s="10">
        <v>4510137</v>
      </c>
    </row>
    <row r="17" spans="1:7" ht="17.25">
      <c r="A17" s="2"/>
      <c r="B17" s="45">
        <v>17</v>
      </c>
      <c r="C17" s="53">
        <v>39041</v>
      </c>
      <c r="D17" s="53">
        <v>4657606</v>
      </c>
      <c r="E17" s="43"/>
      <c r="F17" s="43"/>
    </row>
    <row r="18" spans="1:7" ht="17.25">
      <c r="A18" s="2"/>
      <c r="B18" s="46">
        <v>18</v>
      </c>
      <c r="C18" s="53">
        <v>39087</v>
      </c>
      <c r="D18" s="10">
        <v>4636861</v>
      </c>
      <c r="E18" s="43"/>
      <c r="F18" s="43"/>
    </row>
    <row r="19" spans="1:7" ht="17.25">
      <c r="A19" s="2"/>
      <c r="B19" s="46">
        <v>19</v>
      </c>
      <c r="C19" s="53">
        <v>39795</v>
      </c>
      <c r="D19" s="10">
        <v>4695694</v>
      </c>
      <c r="E19" s="43"/>
      <c r="F19" s="43"/>
    </row>
    <row r="20" spans="1:7" ht="17.25">
      <c r="A20" s="2"/>
      <c r="B20" s="47">
        <v>20</v>
      </c>
      <c r="C20" s="54">
        <v>39948</v>
      </c>
      <c r="D20" s="58">
        <v>4687721</v>
      </c>
      <c r="F20" s="43"/>
      <c r="G20" s="43"/>
    </row>
    <row r="21" spans="1:7" ht="17.25">
      <c r="A21" s="2"/>
      <c r="B21" s="48">
        <v>21</v>
      </c>
      <c r="C21" s="54">
        <v>40439</v>
      </c>
      <c r="D21" s="58">
        <v>4755811</v>
      </c>
      <c r="E21" s="43"/>
      <c r="F21" s="43"/>
    </row>
    <row r="22" spans="1:7" ht="17.25">
      <c r="A22" s="2"/>
      <c r="B22" s="49">
        <v>22</v>
      </c>
      <c r="C22" s="54">
        <v>41072</v>
      </c>
      <c r="D22" s="58">
        <v>4763788</v>
      </c>
      <c r="E22" s="43"/>
      <c r="F22" s="43"/>
    </row>
    <row r="23" spans="1:7" ht="17.25">
      <c r="A23" s="2"/>
      <c r="B23" s="49">
        <v>23</v>
      </c>
      <c r="C23" s="54">
        <v>41472</v>
      </c>
      <c r="D23" s="58">
        <v>4844974</v>
      </c>
      <c r="E23" s="43"/>
      <c r="F23" s="43"/>
    </row>
    <row r="24" spans="1:7" ht="17.25">
      <c r="A24" s="2"/>
      <c r="B24" s="50">
        <v>24</v>
      </c>
      <c r="C24" s="55">
        <v>41546</v>
      </c>
      <c r="D24" s="59">
        <v>4806061</v>
      </c>
      <c r="E24" s="60"/>
      <c r="F24" s="43"/>
    </row>
    <row r="25" spans="1:7" ht="21.75" customHeight="1"/>
    <row r="26" spans="1:7" ht="17.25">
      <c r="A26" s="32" t="s">
        <v>22</v>
      </c>
      <c r="B26" s="33"/>
      <c r="C26" s="33"/>
      <c r="D26" s="33"/>
      <c r="E26" s="33"/>
      <c r="F26" s="33"/>
      <c r="G26" s="33"/>
    </row>
    <row r="27" spans="1:7">
      <c r="A27" s="40"/>
    </row>
    <row r="28" spans="1:7" s="1" customFormat="1" ht="21" customHeight="1">
      <c r="A28" s="7" t="s">
        <v>47</v>
      </c>
      <c r="B28" s="275" t="s">
        <v>59</v>
      </c>
      <c r="C28" s="275" t="s">
        <v>53</v>
      </c>
      <c r="D28" s="275" t="s">
        <v>60</v>
      </c>
      <c r="E28" s="275" t="s">
        <v>5</v>
      </c>
      <c r="F28" s="275" t="s">
        <v>61</v>
      </c>
      <c r="G28" s="275" t="s">
        <v>62</v>
      </c>
    </row>
    <row r="29" spans="1:7" s="1" customFormat="1" ht="21" customHeight="1">
      <c r="A29" s="8" t="s">
        <v>48</v>
      </c>
      <c r="B29" s="275"/>
      <c r="C29" s="275"/>
      <c r="D29" s="275"/>
      <c r="E29" s="275"/>
      <c r="F29" s="275"/>
      <c r="G29" s="275"/>
    </row>
    <row r="30" spans="1:7" s="1" customFormat="1" ht="21" hidden="1" customHeight="1">
      <c r="A30" s="9" t="s">
        <v>33</v>
      </c>
      <c r="B30" s="14">
        <v>3907979</v>
      </c>
      <c r="C30" s="56">
        <f>B30/365</f>
        <v>10706.791780821917</v>
      </c>
      <c r="D30" s="56">
        <v>11934</v>
      </c>
      <c r="E30" s="56">
        <v>33936</v>
      </c>
      <c r="F30" s="56">
        <v>316</v>
      </c>
      <c r="G30" s="61">
        <f t="shared" ref="G30:G38" si="0">IF(E30=0,"",(ROUND(D30/E30*1000,0)))</f>
        <v>352</v>
      </c>
    </row>
    <row r="31" spans="1:7" s="1" customFormat="1" ht="21" hidden="1" customHeight="1">
      <c r="A31" s="10" t="s">
        <v>87</v>
      </c>
      <c r="B31" s="15">
        <v>3944032</v>
      </c>
      <c r="C31" s="57">
        <v>10806</v>
      </c>
      <c r="D31" s="57">
        <v>11482</v>
      </c>
      <c r="E31" s="57">
        <v>34236</v>
      </c>
      <c r="F31" s="57">
        <f t="shared" ref="F31:F37" si="1">IF(E31=0,"",(ROUND((C31/E31)*1000,0)))</f>
        <v>316</v>
      </c>
      <c r="G31" s="62">
        <f t="shared" si="0"/>
        <v>335</v>
      </c>
    </row>
    <row r="32" spans="1:7" s="1" customFormat="1" ht="21" hidden="1" customHeight="1">
      <c r="A32" s="10" t="s">
        <v>90</v>
      </c>
      <c r="B32" s="15">
        <v>3992120</v>
      </c>
      <c r="C32" s="57">
        <v>10937</v>
      </c>
      <c r="D32" s="57">
        <v>11997</v>
      </c>
      <c r="E32" s="57">
        <v>34646</v>
      </c>
      <c r="F32" s="57">
        <f t="shared" si="1"/>
        <v>316</v>
      </c>
      <c r="G32" s="62">
        <f t="shared" si="0"/>
        <v>346</v>
      </c>
    </row>
    <row r="33" spans="1:8" s="1" customFormat="1" ht="21" hidden="1" customHeight="1">
      <c r="A33" s="10" t="s">
        <v>125</v>
      </c>
      <c r="B33" s="15">
        <v>4219891</v>
      </c>
      <c r="C33" s="57">
        <v>11561</v>
      </c>
      <c r="D33" s="57">
        <v>14610</v>
      </c>
      <c r="E33" s="57">
        <v>35804</v>
      </c>
      <c r="F33" s="57">
        <f t="shared" si="1"/>
        <v>323</v>
      </c>
      <c r="G33" s="62">
        <f t="shared" si="0"/>
        <v>408</v>
      </c>
    </row>
    <row r="34" spans="1:8" s="1" customFormat="1" ht="21" hidden="1" customHeight="1">
      <c r="A34" s="10">
        <v>9</v>
      </c>
      <c r="B34" s="15">
        <v>4293923</v>
      </c>
      <c r="C34" s="57">
        <v>11764</v>
      </c>
      <c r="D34" s="57">
        <v>14860</v>
      </c>
      <c r="E34" s="57">
        <v>36503</v>
      </c>
      <c r="F34" s="57">
        <f t="shared" si="1"/>
        <v>322</v>
      </c>
      <c r="G34" s="62">
        <f t="shared" si="0"/>
        <v>407</v>
      </c>
    </row>
    <row r="35" spans="1:8" s="1" customFormat="1" ht="21" hidden="1" customHeight="1">
      <c r="A35" s="11" t="s">
        <v>76</v>
      </c>
      <c r="B35" s="15">
        <v>4417371</v>
      </c>
      <c r="C35" s="57">
        <v>12102</v>
      </c>
      <c r="D35" s="57">
        <v>14320</v>
      </c>
      <c r="E35" s="57">
        <v>36988</v>
      </c>
      <c r="F35" s="57">
        <f t="shared" si="1"/>
        <v>327</v>
      </c>
      <c r="G35" s="62">
        <f t="shared" si="0"/>
        <v>387</v>
      </c>
    </row>
    <row r="36" spans="1:8" s="1" customFormat="1" ht="21" hidden="1" customHeight="1">
      <c r="A36" s="10" t="s">
        <v>138</v>
      </c>
      <c r="B36" s="15">
        <v>4480245</v>
      </c>
      <c r="C36" s="57">
        <v>12241</v>
      </c>
      <c r="D36" s="57">
        <v>14598</v>
      </c>
      <c r="E36" s="57">
        <v>37461</v>
      </c>
      <c r="F36" s="57">
        <f t="shared" si="1"/>
        <v>327</v>
      </c>
      <c r="G36" s="62">
        <f t="shared" si="0"/>
        <v>390</v>
      </c>
    </row>
    <row r="37" spans="1:8" s="1" customFormat="1" ht="21" hidden="1" customHeight="1">
      <c r="A37" s="9" t="s">
        <v>141</v>
      </c>
      <c r="B37" s="15">
        <v>4393412</v>
      </c>
      <c r="C37" s="57">
        <v>12037</v>
      </c>
      <c r="D37" s="57">
        <v>14225</v>
      </c>
      <c r="E37" s="57">
        <v>37780</v>
      </c>
      <c r="F37" s="57">
        <f t="shared" si="1"/>
        <v>319</v>
      </c>
      <c r="G37" s="62">
        <f t="shared" si="0"/>
        <v>377</v>
      </c>
    </row>
    <row r="38" spans="1:8" s="1" customFormat="1" ht="21" hidden="1" customHeight="1">
      <c r="A38" s="10">
        <v>13</v>
      </c>
      <c r="B38" s="15">
        <v>4390917</v>
      </c>
      <c r="C38" s="57">
        <v>12030</v>
      </c>
      <c r="D38" s="57">
        <v>14309</v>
      </c>
      <c r="E38" s="57">
        <v>37996</v>
      </c>
      <c r="F38" s="57">
        <v>317</v>
      </c>
      <c r="G38" s="62">
        <f t="shared" si="0"/>
        <v>377</v>
      </c>
    </row>
    <row r="39" spans="1:8" s="1" customFormat="1" ht="21" hidden="1" customHeight="1">
      <c r="A39" s="10">
        <v>14</v>
      </c>
      <c r="B39" s="15">
        <v>4445027</v>
      </c>
      <c r="C39" s="57">
        <v>12178</v>
      </c>
      <c r="D39" s="57">
        <v>16901</v>
      </c>
      <c r="E39" s="57">
        <v>38156</v>
      </c>
      <c r="F39" s="57">
        <v>320</v>
      </c>
      <c r="G39" s="62">
        <v>444</v>
      </c>
    </row>
    <row r="40" spans="1:8" s="1" customFormat="1" ht="21" customHeight="1">
      <c r="A40" s="9">
        <v>25</v>
      </c>
      <c r="B40" s="143">
        <f>'2'!C8</f>
        <v>4818409</v>
      </c>
      <c r="C40" s="157">
        <v>13201</v>
      </c>
      <c r="D40" s="157">
        <v>15172</v>
      </c>
      <c r="E40" s="157">
        <f>'1'!D22</f>
        <v>41633</v>
      </c>
      <c r="F40" s="157">
        <f t="shared" ref="F40:F49" si="2">C40/E40*1000</f>
        <v>317.08020080224821</v>
      </c>
      <c r="G40" s="158">
        <f t="shared" ref="G40:G49" si="3">D40/E40*1000</f>
        <v>364.42245334230057</v>
      </c>
      <c r="H40" s="63"/>
    </row>
    <row r="41" spans="1:8" s="1" customFormat="1" ht="21" customHeight="1">
      <c r="A41" s="10">
        <v>26</v>
      </c>
      <c r="B41" s="148">
        <f>'2'!C9</f>
        <v>4860670</v>
      </c>
      <c r="C41" s="159">
        <v>13317</v>
      </c>
      <c r="D41" s="159">
        <v>16513</v>
      </c>
      <c r="E41" s="159">
        <f>'1'!D23</f>
        <v>41636</v>
      </c>
      <c r="F41" s="159">
        <f t="shared" si="2"/>
        <v>319.84340474589294</v>
      </c>
      <c r="G41" s="160">
        <f t="shared" si="3"/>
        <v>396.60390047074645</v>
      </c>
      <c r="H41" s="64"/>
    </row>
    <row r="42" spans="1:8" s="1" customFormat="1" ht="21" customHeight="1">
      <c r="A42" s="10">
        <v>27</v>
      </c>
      <c r="B42" s="148">
        <f>'2'!C10</f>
        <v>4809562</v>
      </c>
      <c r="C42" s="159">
        <v>13141</v>
      </c>
      <c r="D42" s="159">
        <v>14235</v>
      </c>
      <c r="E42" s="159">
        <f>'1'!D24</f>
        <v>41774</v>
      </c>
      <c r="F42" s="159">
        <f t="shared" si="2"/>
        <v>314.57365825633173</v>
      </c>
      <c r="G42" s="160">
        <f t="shared" si="3"/>
        <v>340.76219658160579</v>
      </c>
    </row>
    <row r="43" spans="1:8" s="1" customFormat="1" ht="21" customHeight="1">
      <c r="A43" s="10">
        <v>28</v>
      </c>
      <c r="B43" s="148">
        <f>'2'!C11</f>
        <v>4891390</v>
      </c>
      <c r="C43" s="159">
        <v>13401</v>
      </c>
      <c r="D43" s="159">
        <v>14720</v>
      </c>
      <c r="E43" s="159">
        <f>'1'!D25</f>
        <v>41733</v>
      </c>
      <c r="F43" s="159">
        <f t="shared" si="2"/>
        <v>321.11278844080226</v>
      </c>
      <c r="G43" s="160">
        <f t="shared" si="3"/>
        <v>352.71847219226993</v>
      </c>
    </row>
    <row r="44" spans="1:8" s="1" customFormat="1" ht="21" customHeight="1">
      <c r="A44" s="10">
        <v>29</v>
      </c>
      <c r="B44" s="148">
        <f>'2'!C12</f>
        <v>4991328</v>
      </c>
      <c r="C44" s="159">
        <v>13675</v>
      </c>
      <c r="D44" s="159">
        <v>14777</v>
      </c>
      <c r="E44" s="159">
        <f>'1'!D26</f>
        <v>41687</v>
      </c>
      <c r="F44" s="159">
        <f t="shared" si="2"/>
        <v>328.0399165207379</v>
      </c>
      <c r="G44" s="160">
        <f t="shared" si="3"/>
        <v>354.47501619209828</v>
      </c>
    </row>
    <row r="45" spans="1:8" s="1" customFormat="1" ht="21" customHeight="1">
      <c r="A45" s="10">
        <v>30</v>
      </c>
      <c r="B45" s="148">
        <f>'2'!C13</f>
        <v>4934701</v>
      </c>
      <c r="C45" s="159">
        <v>13520</v>
      </c>
      <c r="D45" s="159">
        <v>16451</v>
      </c>
      <c r="E45" s="159">
        <f>'1'!D27</f>
        <v>41662</v>
      </c>
      <c r="F45" s="159">
        <f t="shared" si="2"/>
        <v>324.51634583073303</v>
      </c>
      <c r="G45" s="160">
        <f t="shared" si="3"/>
        <v>394.86822524122698</v>
      </c>
    </row>
    <row r="46" spans="1:8" s="1" customFormat="1" ht="21" customHeight="1">
      <c r="A46" s="10" t="s">
        <v>151</v>
      </c>
      <c r="B46" s="148">
        <f>'2'!C14</f>
        <v>4928729</v>
      </c>
      <c r="C46" s="159">
        <v>13466</v>
      </c>
      <c r="D46" s="159">
        <v>15354</v>
      </c>
      <c r="E46" s="159">
        <f>'1'!D28</f>
        <v>41669</v>
      </c>
      <c r="F46" s="159">
        <f t="shared" si="2"/>
        <v>323.16590270944829</v>
      </c>
      <c r="G46" s="160">
        <f t="shared" si="3"/>
        <v>368.47536537953874</v>
      </c>
    </row>
    <row r="47" spans="1:8" s="1" customFormat="1" ht="21" customHeight="1">
      <c r="A47" s="10">
        <v>2</v>
      </c>
      <c r="B47" s="148">
        <f>'2'!C15</f>
        <v>4956532</v>
      </c>
      <c r="C47" s="159">
        <v>13580</v>
      </c>
      <c r="D47" s="159">
        <v>15120</v>
      </c>
      <c r="E47" s="159">
        <f>'1'!D29</f>
        <v>41895</v>
      </c>
      <c r="F47" s="159">
        <f t="shared" si="2"/>
        <v>324.14369256474515</v>
      </c>
      <c r="G47" s="160">
        <f t="shared" si="3"/>
        <v>360.90225563909775</v>
      </c>
    </row>
    <row r="48" spans="1:8" s="1" customFormat="1" ht="21" customHeight="1">
      <c r="A48" s="10">
        <v>3</v>
      </c>
      <c r="B48" s="148">
        <f>'2'!C16</f>
        <v>4995868</v>
      </c>
      <c r="C48" s="159">
        <v>13687</v>
      </c>
      <c r="D48" s="159">
        <v>15178</v>
      </c>
      <c r="E48" s="159">
        <f>'1'!D30</f>
        <v>41971</v>
      </c>
      <c r="F48" s="159">
        <f t="shared" si="2"/>
        <v>326.10612089299758</v>
      </c>
      <c r="G48" s="160">
        <f t="shared" si="3"/>
        <v>361.63064973434041</v>
      </c>
    </row>
    <row r="49" spans="1:7" s="1" customFormat="1" ht="21" customHeight="1">
      <c r="A49" s="12">
        <v>4</v>
      </c>
      <c r="B49" s="152">
        <f>'2'!C17</f>
        <v>5112258</v>
      </c>
      <c r="C49" s="161">
        <v>14006</v>
      </c>
      <c r="D49" s="161">
        <v>15204</v>
      </c>
      <c r="E49" s="161">
        <f>'1'!D31</f>
        <v>42185</v>
      </c>
      <c r="F49" s="161">
        <f t="shared" si="2"/>
        <v>332.0137489629015</v>
      </c>
      <c r="G49" s="162">
        <f t="shared" si="3"/>
        <v>360.41246888704512</v>
      </c>
    </row>
    <row r="50" spans="1:7" ht="18" customHeight="1">
      <c r="A50" s="163" t="s">
        <v>160</v>
      </c>
      <c r="B50" s="164"/>
      <c r="C50" s="164"/>
      <c r="D50" s="164"/>
      <c r="E50" s="164"/>
      <c r="F50" s="165"/>
      <c r="G50" s="166" t="s">
        <v>152</v>
      </c>
    </row>
    <row r="51" spans="1:7" ht="18" customHeight="1">
      <c r="A51" s="163" t="s">
        <v>161</v>
      </c>
      <c r="B51" s="164"/>
      <c r="C51" s="164"/>
      <c r="D51" s="164"/>
      <c r="E51" s="164"/>
      <c r="F51" s="164"/>
      <c r="G51" s="164"/>
    </row>
    <row r="52" spans="1:7" ht="18" customHeight="1">
      <c r="A52" s="163" t="s">
        <v>83</v>
      </c>
      <c r="B52" s="164"/>
      <c r="C52" s="164"/>
      <c r="D52" s="164"/>
      <c r="E52" s="164"/>
      <c r="F52" s="164"/>
      <c r="G52" s="164"/>
    </row>
    <row r="57" spans="1:7">
      <c r="E57" s="31" t="s">
        <v>136</v>
      </c>
    </row>
  </sheetData>
  <mergeCells count="7">
    <mergeCell ref="A1:G1"/>
    <mergeCell ref="B28:B29"/>
    <mergeCell ref="C28:C29"/>
    <mergeCell ref="D28:D29"/>
    <mergeCell ref="E28:E29"/>
    <mergeCell ref="F28:F29"/>
    <mergeCell ref="G28:G29"/>
  </mergeCells>
  <phoneticPr fontId="2"/>
  <printOptions horizontalCentered="1" verticalCentered="1"/>
  <pageMargins left="0.59055118110236227" right="0.59055118110236227" top="0.59055118110236227" bottom="0.78740157480314965" header="0" footer="0"/>
  <pageSetup paperSize="9" orientation="portrait" verticalDpi="4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21"/>
  <sheetViews>
    <sheetView workbookViewId="0">
      <selection activeCell="B23" sqref="B23"/>
    </sheetView>
  </sheetViews>
  <sheetFormatPr defaultColWidth="10" defaultRowHeight="12"/>
  <cols>
    <col min="1" max="1" width="9.5" style="31" customWidth="1"/>
    <col min="2" max="7" width="13.5" style="31" customWidth="1"/>
    <col min="8" max="8" width="10.875" style="65" bestFit="1" customWidth="1"/>
    <col min="9" max="10" width="12.875" style="31" customWidth="1"/>
    <col min="11" max="16384" width="10" style="31"/>
  </cols>
  <sheetData>
    <row r="1" spans="1:9" ht="21" customHeight="1">
      <c r="A1" s="32" t="s">
        <v>73</v>
      </c>
      <c r="B1" s="33"/>
      <c r="C1" s="33"/>
      <c r="D1" s="33"/>
      <c r="E1" s="33"/>
      <c r="F1" s="33"/>
      <c r="G1" s="33"/>
    </row>
    <row r="2" spans="1:9" ht="12" customHeight="1">
      <c r="A2" s="33"/>
      <c r="B2" s="33"/>
      <c r="C2" s="33"/>
      <c r="D2" s="33"/>
      <c r="E2" s="33"/>
      <c r="F2" s="33"/>
      <c r="G2" s="33"/>
    </row>
    <row r="3" spans="1:9" ht="18" customHeight="1">
      <c r="A3" s="43"/>
      <c r="B3" s="43"/>
      <c r="C3" s="43"/>
      <c r="D3" s="43"/>
      <c r="E3" s="43"/>
      <c r="F3" s="43"/>
      <c r="G3" s="41" t="s">
        <v>24</v>
      </c>
    </row>
    <row r="4" spans="1:9" ht="18" customHeight="1">
      <c r="A4" s="7" t="s">
        <v>47</v>
      </c>
      <c r="B4" s="270" t="s">
        <v>25</v>
      </c>
      <c r="C4" s="276" t="s">
        <v>54</v>
      </c>
      <c r="D4" s="277"/>
      <c r="E4" s="277"/>
      <c r="F4" s="277"/>
      <c r="G4" s="278"/>
    </row>
    <row r="5" spans="1:9" s="1" customFormat="1" ht="32.25" customHeight="1">
      <c r="A5" s="8" t="s">
        <v>48</v>
      </c>
      <c r="B5" s="271"/>
      <c r="C5" s="36" t="s">
        <v>27</v>
      </c>
      <c r="D5" s="36" t="s">
        <v>29</v>
      </c>
      <c r="E5" s="36" t="s">
        <v>14</v>
      </c>
      <c r="F5" s="36" t="s">
        <v>31</v>
      </c>
      <c r="G5" s="36" t="s">
        <v>32</v>
      </c>
      <c r="H5" s="79"/>
      <c r="I5" s="81"/>
    </row>
    <row r="6" spans="1:9" s="1" customFormat="1" ht="21.95" hidden="1" customHeight="1">
      <c r="A6" s="9" t="s">
        <v>33</v>
      </c>
      <c r="B6" s="66">
        <v>75133</v>
      </c>
      <c r="C6" s="70">
        <v>25000</v>
      </c>
      <c r="D6" s="70">
        <v>15000</v>
      </c>
      <c r="E6" s="71" t="s">
        <v>56</v>
      </c>
      <c r="F6" s="70">
        <v>19421</v>
      </c>
      <c r="G6" s="74">
        <v>15712</v>
      </c>
      <c r="H6" s="80"/>
    </row>
    <row r="7" spans="1:9" s="1" customFormat="1" ht="21.95" hidden="1" customHeight="1">
      <c r="A7" s="10" t="s">
        <v>87</v>
      </c>
      <c r="B7" s="67">
        <v>79174</v>
      </c>
      <c r="C7" s="68">
        <v>25000</v>
      </c>
      <c r="D7" s="68">
        <v>15000</v>
      </c>
      <c r="E7" s="72" t="s">
        <v>56</v>
      </c>
      <c r="F7" s="68">
        <v>23276</v>
      </c>
      <c r="G7" s="75">
        <v>15898</v>
      </c>
      <c r="H7" s="80"/>
    </row>
    <row r="8" spans="1:9" s="1" customFormat="1" ht="21.95" hidden="1" customHeight="1">
      <c r="A8" s="10" t="s">
        <v>90</v>
      </c>
      <c r="B8" s="67">
        <v>107254</v>
      </c>
      <c r="C8" s="68">
        <v>35000</v>
      </c>
      <c r="D8" s="68">
        <v>25000</v>
      </c>
      <c r="E8" s="72" t="s">
        <v>56</v>
      </c>
      <c r="F8" s="68">
        <v>30258</v>
      </c>
      <c r="G8" s="75">
        <v>16996</v>
      </c>
      <c r="H8" s="80"/>
    </row>
    <row r="9" spans="1:9" s="1" customFormat="1" ht="21.95" customHeight="1">
      <c r="A9" s="10" t="s">
        <v>93</v>
      </c>
      <c r="B9" s="67">
        <v>109367</v>
      </c>
      <c r="C9" s="68">
        <v>35000</v>
      </c>
      <c r="D9" s="68">
        <v>15000</v>
      </c>
      <c r="E9" s="72" t="s">
        <v>56</v>
      </c>
      <c r="F9" s="68">
        <v>27334</v>
      </c>
      <c r="G9" s="75">
        <v>22033</v>
      </c>
      <c r="H9" s="80"/>
    </row>
    <row r="10" spans="1:9" s="1" customFormat="1" ht="21.95" customHeight="1">
      <c r="A10" s="10">
        <v>8</v>
      </c>
      <c r="B10" s="67">
        <v>96003</v>
      </c>
      <c r="C10" s="68">
        <v>27500</v>
      </c>
      <c r="D10" s="68">
        <v>10000</v>
      </c>
      <c r="E10" s="72" t="s">
        <v>56</v>
      </c>
      <c r="F10" s="68">
        <v>26245</v>
      </c>
      <c r="G10" s="75">
        <v>32258</v>
      </c>
      <c r="H10" s="80"/>
    </row>
    <row r="11" spans="1:9" s="1" customFormat="1" ht="21.95" customHeight="1">
      <c r="A11" s="10">
        <v>9</v>
      </c>
      <c r="B11" s="67">
        <v>117209</v>
      </c>
      <c r="C11" s="68">
        <v>41000</v>
      </c>
      <c r="D11" s="68">
        <v>10000</v>
      </c>
      <c r="E11" s="72" t="s">
        <v>56</v>
      </c>
      <c r="F11" s="68">
        <v>38776</v>
      </c>
      <c r="G11" s="75">
        <v>27433</v>
      </c>
      <c r="H11" s="80"/>
    </row>
    <row r="12" spans="1:9" s="1" customFormat="1" ht="21.95" customHeight="1">
      <c r="A12" s="11">
        <v>10</v>
      </c>
      <c r="B12" s="67">
        <v>159221</v>
      </c>
      <c r="C12" s="68">
        <v>40000</v>
      </c>
      <c r="D12" s="68">
        <v>10000</v>
      </c>
      <c r="E12" s="72" t="s">
        <v>56</v>
      </c>
      <c r="F12" s="68">
        <v>64774</v>
      </c>
      <c r="G12" s="75">
        <v>44447</v>
      </c>
      <c r="H12" s="80"/>
    </row>
    <row r="13" spans="1:9" s="1" customFormat="1" ht="21.95" customHeight="1">
      <c r="A13" s="10">
        <v>11</v>
      </c>
      <c r="B13" s="67">
        <v>133389</v>
      </c>
      <c r="C13" s="68">
        <v>50000</v>
      </c>
      <c r="D13" s="68">
        <v>10000</v>
      </c>
      <c r="E13" s="72" t="s">
        <v>56</v>
      </c>
      <c r="F13" s="68">
        <v>39383</v>
      </c>
      <c r="G13" s="75">
        <v>34006</v>
      </c>
      <c r="H13" s="80"/>
    </row>
    <row r="14" spans="1:9" s="1" customFormat="1" ht="21.95" customHeight="1">
      <c r="A14" s="10">
        <v>12</v>
      </c>
      <c r="B14" s="67">
        <v>121024</v>
      </c>
      <c r="C14" s="68">
        <v>50000</v>
      </c>
      <c r="D14" s="68">
        <v>10000</v>
      </c>
      <c r="E14" s="72" t="s">
        <v>56</v>
      </c>
      <c r="F14" s="68">
        <v>40546</v>
      </c>
      <c r="G14" s="75">
        <v>20478</v>
      </c>
      <c r="H14" s="80"/>
    </row>
    <row r="15" spans="1:9" s="1" customFormat="1" ht="21.95" customHeight="1">
      <c r="A15" s="10">
        <v>13</v>
      </c>
      <c r="B15" s="67">
        <v>181206</v>
      </c>
      <c r="C15" s="68">
        <v>85500</v>
      </c>
      <c r="D15" s="68">
        <v>10000</v>
      </c>
      <c r="E15" s="72" t="s">
        <v>56</v>
      </c>
      <c r="F15" s="68">
        <v>41430</v>
      </c>
      <c r="G15" s="75">
        <v>44276</v>
      </c>
      <c r="H15" s="80"/>
    </row>
    <row r="16" spans="1:9" s="1" customFormat="1" ht="21.95" customHeight="1">
      <c r="A16" s="10">
        <v>14</v>
      </c>
      <c r="B16" s="67">
        <v>119355</v>
      </c>
      <c r="C16" s="68">
        <v>51000</v>
      </c>
      <c r="D16" s="68">
        <v>10000</v>
      </c>
      <c r="E16" s="72" t="s">
        <v>56</v>
      </c>
      <c r="F16" s="68">
        <v>45560</v>
      </c>
      <c r="G16" s="75">
        <v>12795</v>
      </c>
      <c r="H16" s="80"/>
    </row>
    <row r="17" spans="1:8" s="1" customFormat="1" ht="21.95" customHeight="1">
      <c r="A17" s="10">
        <v>15</v>
      </c>
      <c r="B17" s="67">
        <v>272392</v>
      </c>
      <c r="C17" s="68">
        <v>120000</v>
      </c>
      <c r="D17" s="68">
        <v>30000</v>
      </c>
      <c r="E17" s="72" t="s">
        <v>56</v>
      </c>
      <c r="F17" s="68">
        <v>44769</v>
      </c>
      <c r="G17" s="75">
        <v>77623</v>
      </c>
      <c r="H17" s="80"/>
    </row>
    <row r="18" spans="1:8" s="1" customFormat="1" ht="21.95" customHeight="1">
      <c r="A18" s="10">
        <v>16</v>
      </c>
      <c r="B18" s="68">
        <v>115377</v>
      </c>
      <c r="C18" s="68">
        <v>43000</v>
      </c>
      <c r="D18" s="68">
        <v>10000</v>
      </c>
      <c r="E18" s="72" t="s">
        <v>56</v>
      </c>
      <c r="F18" s="68">
        <v>61330</v>
      </c>
      <c r="G18" s="75">
        <v>1048</v>
      </c>
      <c r="H18" s="80"/>
    </row>
    <row r="19" spans="1:8" s="1" customFormat="1" ht="21.95" customHeight="1">
      <c r="A19" s="10">
        <v>17</v>
      </c>
      <c r="B19" s="68">
        <v>55106</v>
      </c>
      <c r="C19" s="68">
        <v>12000</v>
      </c>
      <c r="D19" s="68">
        <v>0</v>
      </c>
      <c r="E19" s="72" t="s">
        <v>56</v>
      </c>
      <c r="F19" s="68">
        <v>50750</v>
      </c>
      <c r="G19" s="76">
        <v>-7644</v>
      </c>
      <c r="H19" s="80"/>
    </row>
    <row r="20" spans="1:8" s="1" customFormat="1" ht="21.95" customHeight="1">
      <c r="A20" s="12">
        <v>18</v>
      </c>
      <c r="B20" s="69">
        <v>87127</v>
      </c>
      <c r="C20" s="69">
        <v>21000</v>
      </c>
      <c r="D20" s="69">
        <v>0</v>
      </c>
      <c r="E20" s="73" t="s">
        <v>56</v>
      </c>
      <c r="F20" s="69">
        <v>53492</v>
      </c>
      <c r="G20" s="77">
        <v>12635</v>
      </c>
      <c r="H20" s="80"/>
    </row>
    <row r="21" spans="1:8" s="1" customFormat="1" ht="18" customHeight="1">
      <c r="A21" s="13"/>
      <c r="G21" s="78" t="s">
        <v>10</v>
      </c>
      <c r="H21" s="80"/>
    </row>
  </sheetData>
  <mergeCells count="2">
    <mergeCell ref="C4:G4"/>
    <mergeCell ref="B4:B5"/>
  </mergeCells>
  <phoneticPr fontId="2"/>
  <printOptions horizontalCentered="1" verticalCentered="1"/>
  <pageMargins left="0.59055118110236227" right="0.59055118110236227" top="0.59055118110236227" bottom="0.78740157480314965" header="0" footer="0"/>
  <pageSetup paperSize="9" orientation="portrait" horizontalDpi="400" verticalDpi="4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view="pageBreakPreview" zoomScaleSheetLayoutView="100" workbookViewId="0">
      <selection activeCell="K19" sqref="K19"/>
    </sheetView>
  </sheetViews>
  <sheetFormatPr defaultColWidth="10" defaultRowHeight="12"/>
  <cols>
    <col min="1" max="1" width="13.125" style="1" customWidth="1"/>
    <col min="2" max="6" width="15.125" style="1" customWidth="1"/>
    <col min="7" max="16384" width="10" style="1"/>
  </cols>
  <sheetData>
    <row r="1" spans="1:6" ht="21.75" customHeight="1">
      <c r="A1" s="2" t="s">
        <v>2</v>
      </c>
      <c r="B1" s="6"/>
      <c r="C1" s="6"/>
      <c r="D1" s="6"/>
      <c r="E1" s="6"/>
      <c r="F1" s="33"/>
    </row>
    <row r="2" spans="1:6" ht="12" customHeight="1">
      <c r="A2" s="6"/>
      <c r="B2" s="6"/>
      <c r="C2" s="6"/>
      <c r="D2" s="6"/>
      <c r="E2" s="6"/>
      <c r="F2" s="33"/>
    </row>
    <row r="3" spans="1:6" ht="18" customHeight="1">
      <c r="F3" s="24" t="s">
        <v>26</v>
      </c>
    </row>
    <row r="4" spans="1:6" ht="15" customHeight="1">
      <c r="A4" s="7" t="s">
        <v>47</v>
      </c>
      <c r="B4" s="279" t="s">
        <v>0</v>
      </c>
      <c r="C4" s="279" t="s">
        <v>4</v>
      </c>
      <c r="D4" s="279" t="s">
        <v>1</v>
      </c>
      <c r="E4" s="279" t="s">
        <v>15</v>
      </c>
      <c r="F4" s="279" t="s">
        <v>6</v>
      </c>
    </row>
    <row r="5" spans="1:6" ht="15" customHeight="1">
      <c r="A5" s="8" t="s">
        <v>48</v>
      </c>
      <c r="B5" s="279"/>
      <c r="C5" s="279"/>
      <c r="D5" s="279"/>
      <c r="E5" s="279"/>
      <c r="F5" s="279"/>
    </row>
    <row r="6" spans="1:6" ht="21" hidden="1" customHeight="1">
      <c r="A6" s="9" t="s">
        <v>33</v>
      </c>
      <c r="B6" s="14">
        <f t="shared" ref="B6:B14" si="0">IF(C6=0,"",SUM(C6:F6))</f>
        <v>3645249</v>
      </c>
      <c r="C6" s="131">
        <v>2638233</v>
      </c>
      <c r="D6" s="131">
        <v>535939</v>
      </c>
      <c r="E6" s="131">
        <v>430128</v>
      </c>
      <c r="F6" s="132">
        <v>40949</v>
      </c>
    </row>
    <row r="7" spans="1:6" ht="21" hidden="1" customHeight="1">
      <c r="A7" s="10" t="s">
        <v>87</v>
      </c>
      <c r="B7" s="15">
        <f t="shared" si="0"/>
        <v>3751503</v>
      </c>
      <c r="C7" s="13">
        <v>2784280</v>
      </c>
      <c r="D7" s="13">
        <v>519815</v>
      </c>
      <c r="E7" s="13">
        <v>410241</v>
      </c>
      <c r="F7" s="82">
        <v>37167</v>
      </c>
    </row>
    <row r="8" spans="1:6" ht="21" hidden="1" customHeight="1">
      <c r="A8" s="10" t="s">
        <v>90</v>
      </c>
      <c r="B8" s="15">
        <f t="shared" si="0"/>
        <v>3782655</v>
      </c>
      <c r="C8" s="13">
        <v>2835026</v>
      </c>
      <c r="D8" s="13">
        <v>539498</v>
      </c>
      <c r="E8" s="13">
        <v>358954</v>
      </c>
      <c r="F8" s="82">
        <v>49177</v>
      </c>
    </row>
    <row r="9" spans="1:6" ht="21" hidden="1" customHeight="1">
      <c r="A9" s="10" t="s">
        <v>93</v>
      </c>
      <c r="B9" s="15">
        <f t="shared" si="0"/>
        <v>3943333</v>
      </c>
      <c r="C9" s="13">
        <v>2927737</v>
      </c>
      <c r="D9" s="13">
        <v>628122</v>
      </c>
      <c r="E9" s="13">
        <v>353950</v>
      </c>
      <c r="F9" s="82">
        <v>33524</v>
      </c>
    </row>
    <row r="10" spans="1:6" ht="21" hidden="1" customHeight="1">
      <c r="A10" s="10">
        <v>8</v>
      </c>
      <c r="B10" s="15">
        <f t="shared" si="0"/>
        <v>4052162</v>
      </c>
      <c r="C10" s="13">
        <v>2986086</v>
      </c>
      <c r="D10" s="13">
        <v>655169</v>
      </c>
      <c r="E10" s="13">
        <v>376641</v>
      </c>
      <c r="F10" s="82">
        <v>34266</v>
      </c>
    </row>
    <row r="11" spans="1:6" ht="21" hidden="1" customHeight="1">
      <c r="A11" s="10" t="s">
        <v>67</v>
      </c>
      <c r="B11" s="15">
        <f t="shared" si="0"/>
        <v>4158010</v>
      </c>
      <c r="C11" s="13">
        <v>3018602</v>
      </c>
      <c r="D11" s="13">
        <v>689112</v>
      </c>
      <c r="E11" s="13">
        <v>425046</v>
      </c>
      <c r="F11" s="82">
        <v>25250</v>
      </c>
    </row>
    <row r="12" spans="1:6" ht="21" hidden="1" customHeight="1">
      <c r="A12" s="11" t="s">
        <v>76</v>
      </c>
      <c r="B12" s="15">
        <f t="shared" si="0"/>
        <v>4305775</v>
      </c>
      <c r="C12" s="13">
        <v>3109549</v>
      </c>
      <c r="D12" s="13">
        <v>725106</v>
      </c>
      <c r="E12" s="13">
        <v>449256</v>
      </c>
      <c r="F12" s="82">
        <v>21864</v>
      </c>
    </row>
    <row r="13" spans="1:6" ht="21" hidden="1" customHeight="1">
      <c r="A13" s="10" t="s">
        <v>138</v>
      </c>
      <c r="B13" s="15">
        <f t="shared" si="0"/>
        <v>4281795</v>
      </c>
      <c r="C13" s="13">
        <v>3152731</v>
      </c>
      <c r="D13" s="13">
        <v>748820</v>
      </c>
      <c r="E13" s="13">
        <v>364210</v>
      </c>
      <c r="F13" s="82">
        <v>16034</v>
      </c>
    </row>
    <row r="14" spans="1:6" ht="21" hidden="1" customHeight="1">
      <c r="A14" s="9" t="s">
        <v>141</v>
      </c>
      <c r="B14" s="14">
        <f t="shared" si="0"/>
        <v>4245232</v>
      </c>
      <c r="C14" s="131">
        <v>3165989</v>
      </c>
      <c r="D14" s="131">
        <v>717477</v>
      </c>
      <c r="E14" s="131">
        <v>350217</v>
      </c>
      <c r="F14" s="132">
        <v>11549</v>
      </c>
    </row>
    <row r="15" spans="1:6" ht="21" hidden="1" customHeight="1">
      <c r="A15" s="10">
        <v>13</v>
      </c>
      <c r="B15" s="15">
        <v>4282329</v>
      </c>
      <c r="C15" s="13">
        <v>3221426</v>
      </c>
      <c r="D15" s="13">
        <v>721952</v>
      </c>
      <c r="E15" s="13">
        <v>330385</v>
      </c>
      <c r="F15" s="82">
        <v>8566</v>
      </c>
    </row>
    <row r="16" spans="1:6" ht="21" hidden="1" customHeight="1">
      <c r="A16" s="10">
        <v>14</v>
      </c>
      <c r="B16" s="15">
        <v>4261302</v>
      </c>
      <c r="C16" s="13">
        <v>3162392</v>
      </c>
      <c r="D16" s="13">
        <v>764669</v>
      </c>
      <c r="E16" s="13">
        <v>326740</v>
      </c>
      <c r="F16" s="82">
        <v>7501</v>
      </c>
    </row>
    <row r="17" spans="1:6" ht="21" customHeight="1">
      <c r="A17" s="9" t="s">
        <v>157</v>
      </c>
      <c r="B17" s="16">
        <f>'[1]2'!E8</f>
        <v>4553534</v>
      </c>
      <c r="C17" s="20">
        <v>3423663</v>
      </c>
      <c r="D17" s="20">
        <v>870293</v>
      </c>
      <c r="E17" s="20">
        <v>240584</v>
      </c>
      <c r="F17" s="83">
        <v>18994</v>
      </c>
    </row>
    <row r="18" spans="1:6" ht="21" customHeight="1">
      <c r="A18" s="10">
        <v>26</v>
      </c>
      <c r="B18" s="17">
        <f>'[1]2'!E9</f>
        <v>4548065</v>
      </c>
      <c r="C18" s="21">
        <v>3383777</v>
      </c>
      <c r="D18" s="21">
        <v>914838</v>
      </c>
      <c r="E18" s="21">
        <v>235966</v>
      </c>
      <c r="F18" s="84">
        <v>13484</v>
      </c>
    </row>
    <row r="19" spans="1:6" ht="21" customHeight="1">
      <c r="A19" s="10">
        <v>27</v>
      </c>
      <c r="B19" s="17">
        <f>'[1]2'!E10</f>
        <v>4561212</v>
      </c>
      <c r="C19" s="21">
        <v>3412639</v>
      </c>
      <c r="D19" s="21">
        <v>904332</v>
      </c>
      <c r="E19" s="21">
        <v>230549</v>
      </c>
      <c r="F19" s="84">
        <v>13692</v>
      </c>
    </row>
    <row r="20" spans="1:6" ht="21" customHeight="1">
      <c r="A20" s="10">
        <v>28</v>
      </c>
      <c r="B20" s="17">
        <f>'[1]2'!E11</f>
        <v>4688891</v>
      </c>
      <c r="C20" s="21">
        <v>3460313</v>
      </c>
      <c r="D20" s="21">
        <v>960828</v>
      </c>
      <c r="E20" s="21">
        <v>256912</v>
      </c>
      <c r="F20" s="84">
        <v>10838</v>
      </c>
    </row>
    <row r="21" spans="1:6" ht="21" customHeight="1">
      <c r="A21" s="10">
        <v>29</v>
      </c>
      <c r="B21" s="17">
        <f>'[1]2'!E12</f>
        <v>4735186</v>
      </c>
      <c r="C21" s="21">
        <v>3477477</v>
      </c>
      <c r="D21" s="21">
        <v>999204</v>
      </c>
      <c r="E21" s="21">
        <v>245932</v>
      </c>
      <c r="F21" s="84">
        <v>12573</v>
      </c>
    </row>
    <row r="22" spans="1:6" ht="21" customHeight="1">
      <c r="A22" s="10">
        <v>30</v>
      </c>
      <c r="B22" s="133">
        <f>'[1]2'!E13</f>
        <v>4707880</v>
      </c>
      <c r="C22" s="134">
        <v>3463555</v>
      </c>
      <c r="D22" s="134">
        <v>1000676</v>
      </c>
      <c r="E22" s="134">
        <v>229626</v>
      </c>
      <c r="F22" s="167">
        <v>14023</v>
      </c>
    </row>
    <row r="23" spans="1:6" ht="21" customHeight="1">
      <c r="A23" s="10" t="s">
        <v>151</v>
      </c>
      <c r="B23" s="17">
        <f>'[1]2'!E14</f>
        <v>4727055</v>
      </c>
      <c r="C23" s="21">
        <v>3509828</v>
      </c>
      <c r="D23" s="21">
        <v>986879</v>
      </c>
      <c r="E23" s="21">
        <v>215439</v>
      </c>
      <c r="F23" s="84">
        <v>14910</v>
      </c>
    </row>
    <row r="24" spans="1:6" ht="21" customHeight="1">
      <c r="A24" s="10">
        <v>2</v>
      </c>
      <c r="B24" s="17">
        <f>'[1]2'!E15</f>
        <v>4678102</v>
      </c>
      <c r="C24" s="21">
        <v>3664861</v>
      </c>
      <c r="D24" s="21">
        <v>799574</v>
      </c>
      <c r="E24" s="21">
        <v>202563</v>
      </c>
      <c r="F24" s="84">
        <v>11104</v>
      </c>
    </row>
    <row r="25" spans="1:6" ht="21" customHeight="1">
      <c r="A25" s="10">
        <v>3</v>
      </c>
      <c r="B25" s="17">
        <f>'[1]2'!E16</f>
        <v>4756391</v>
      </c>
      <c r="C25" s="21">
        <v>3696635</v>
      </c>
      <c r="D25" s="21">
        <v>833516</v>
      </c>
      <c r="E25" s="21">
        <v>217117</v>
      </c>
      <c r="F25" s="84">
        <v>9123</v>
      </c>
    </row>
    <row r="26" spans="1:6" ht="21" customHeight="1">
      <c r="A26" s="12">
        <v>4</v>
      </c>
      <c r="B26" s="51">
        <f>'[1]2'!E17</f>
        <v>4840430</v>
      </c>
      <c r="C26" s="136">
        <v>3632356</v>
      </c>
      <c r="D26" s="136">
        <v>967019</v>
      </c>
      <c r="E26" s="136">
        <v>223308</v>
      </c>
      <c r="F26" s="168">
        <v>17747</v>
      </c>
    </row>
    <row r="27" spans="1:6" ht="17.25" customHeight="1">
      <c r="B27" s="169"/>
      <c r="C27" s="169"/>
      <c r="D27" s="169"/>
      <c r="E27" s="170"/>
      <c r="F27" s="171" t="s">
        <v>152</v>
      </c>
    </row>
    <row r="28" spans="1:6">
      <c r="E28" s="31"/>
    </row>
  </sheetData>
  <mergeCells count="5">
    <mergeCell ref="B4:B5"/>
    <mergeCell ref="C4:C5"/>
    <mergeCell ref="D4:D5"/>
    <mergeCell ref="E4:E5"/>
    <mergeCell ref="F4:F5"/>
  </mergeCells>
  <phoneticPr fontId="22"/>
  <printOptions horizontalCentered="1" verticalCentered="1"/>
  <pageMargins left="0.59055118110236227" right="0.59055118110236227" top="0.59055118110236227" bottom="0.78740157480314965" header="0" footer="0"/>
  <pageSetup paperSize="9" orientation="portrait" verticalDpi="4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28"/>
  <sheetViews>
    <sheetView showGridLines="0" view="pageBreakPreview" topLeftCell="C1" zoomScaleSheetLayoutView="100" workbookViewId="0">
      <selection activeCell="J1" sqref="J1:V1048576"/>
    </sheetView>
  </sheetViews>
  <sheetFormatPr defaultColWidth="10" defaultRowHeight="12"/>
  <cols>
    <col min="1" max="1" width="10" style="31"/>
    <col min="2" max="2" width="9.5" style="31" customWidth="1"/>
    <col min="3" max="9" width="13.5" style="31" customWidth="1"/>
    <col min="10" max="16384" width="10" style="31"/>
  </cols>
  <sheetData>
    <row r="1" spans="2:9" ht="21" customHeight="1">
      <c r="C1" s="33"/>
      <c r="D1" s="33"/>
      <c r="E1" s="33"/>
      <c r="F1" s="33"/>
      <c r="G1" s="33"/>
      <c r="H1" s="33"/>
      <c r="I1" s="33"/>
    </row>
    <row r="2" spans="2:9" ht="18.75" customHeight="1">
      <c r="B2" s="285" t="s">
        <v>73</v>
      </c>
      <c r="C2" s="286"/>
      <c r="D2" s="286"/>
      <c r="E2" s="286"/>
      <c r="F2" s="286"/>
      <c r="G2" s="286"/>
      <c r="H2" s="286"/>
      <c r="I2" s="33"/>
    </row>
    <row r="3" spans="2:9" ht="18" customHeight="1">
      <c r="B3" s="175"/>
      <c r="C3" s="175"/>
      <c r="D3" s="175"/>
      <c r="E3" s="175"/>
      <c r="F3" s="175"/>
      <c r="G3" s="175"/>
      <c r="H3" s="176" t="s">
        <v>24</v>
      </c>
      <c r="I3" s="41"/>
    </row>
    <row r="4" spans="2:9" ht="18" customHeight="1">
      <c r="B4" s="177" t="s">
        <v>47</v>
      </c>
      <c r="C4" s="283" t="s">
        <v>25</v>
      </c>
      <c r="D4" s="280" t="s">
        <v>54</v>
      </c>
      <c r="E4" s="281"/>
      <c r="F4" s="281"/>
      <c r="G4" s="281"/>
      <c r="H4" s="282"/>
      <c r="I4" s="172"/>
    </row>
    <row r="5" spans="2:9" s="1" customFormat="1" ht="32.25" customHeight="1">
      <c r="B5" s="178" t="s">
        <v>48</v>
      </c>
      <c r="C5" s="284"/>
      <c r="D5" s="179" t="s">
        <v>27</v>
      </c>
      <c r="E5" s="179" t="s">
        <v>29</v>
      </c>
      <c r="F5" s="179" t="s">
        <v>14</v>
      </c>
      <c r="G5" s="179" t="s">
        <v>31</v>
      </c>
      <c r="H5" s="179" t="s">
        <v>32</v>
      </c>
      <c r="I5" s="140"/>
    </row>
    <row r="6" spans="2:9" s="1" customFormat="1" ht="21.95" hidden="1" customHeight="1">
      <c r="B6" s="180" t="s">
        <v>33</v>
      </c>
      <c r="C6" s="181">
        <v>75133</v>
      </c>
      <c r="D6" s="182">
        <v>25000</v>
      </c>
      <c r="E6" s="182">
        <v>15000</v>
      </c>
      <c r="F6" s="183" t="s">
        <v>56</v>
      </c>
      <c r="G6" s="182">
        <v>19421</v>
      </c>
      <c r="H6" s="184">
        <v>15712</v>
      </c>
      <c r="I6" s="68"/>
    </row>
    <row r="7" spans="2:9" s="1" customFormat="1" ht="21.95" hidden="1" customHeight="1">
      <c r="B7" s="185" t="s">
        <v>87</v>
      </c>
      <c r="C7" s="186">
        <v>79174</v>
      </c>
      <c r="D7" s="187">
        <v>25000</v>
      </c>
      <c r="E7" s="187">
        <v>15000</v>
      </c>
      <c r="F7" s="188" t="s">
        <v>56</v>
      </c>
      <c r="G7" s="187">
        <v>23276</v>
      </c>
      <c r="H7" s="189">
        <v>15898</v>
      </c>
      <c r="I7" s="68"/>
    </row>
    <row r="8" spans="2:9" s="1" customFormat="1" ht="21.95" hidden="1" customHeight="1">
      <c r="B8" s="185" t="s">
        <v>90</v>
      </c>
      <c r="C8" s="186">
        <v>107254</v>
      </c>
      <c r="D8" s="187">
        <v>35000</v>
      </c>
      <c r="E8" s="187">
        <v>25000</v>
      </c>
      <c r="F8" s="188" t="s">
        <v>56</v>
      </c>
      <c r="G8" s="187">
        <v>30258</v>
      </c>
      <c r="H8" s="189">
        <v>16996</v>
      </c>
      <c r="I8" s="68"/>
    </row>
    <row r="9" spans="2:9" s="1" customFormat="1" ht="21.95" hidden="1" customHeight="1">
      <c r="B9" s="185" t="s">
        <v>93</v>
      </c>
      <c r="C9" s="186">
        <v>109367</v>
      </c>
      <c r="D9" s="187">
        <v>35000</v>
      </c>
      <c r="E9" s="187">
        <v>15000</v>
      </c>
      <c r="F9" s="188" t="s">
        <v>56</v>
      </c>
      <c r="G9" s="187">
        <v>27334</v>
      </c>
      <c r="H9" s="189">
        <v>22033</v>
      </c>
      <c r="I9" s="68"/>
    </row>
    <row r="10" spans="2:9" s="1" customFormat="1" ht="21.95" hidden="1" customHeight="1">
      <c r="B10" s="185">
        <v>8</v>
      </c>
      <c r="C10" s="186">
        <v>96003</v>
      </c>
      <c r="D10" s="187">
        <v>27500</v>
      </c>
      <c r="E10" s="187">
        <v>10000</v>
      </c>
      <c r="F10" s="188" t="s">
        <v>56</v>
      </c>
      <c r="G10" s="187">
        <v>26245</v>
      </c>
      <c r="H10" s="189">
        <v>32258</v>
      </c>
      <c r="I10" s="68"/>
    </row>
    <row r="11" spans="2:9" s="1" customFormat="1" ht="21.95" hidden="1" customHeight="1">
      <c r="B11" s="185" t="s">
        <v>67</v>
      </c>
      <c r="C11" s="186">
        <v>117209</v>
      </c>
      <c r="D11" s="187">
        <v>41000</v>
      </c>
      <c r="E11" s="187">
        <v>10000</v>
      </c>
      <c r="F11" s="188" t="s">
        <v>56</v>
      </c>
      <c r="G11" s="187">
        <v>38776</v>
      </c>
      <c r="H11" s="189">
        <v>27433</v>
      </c>
      <c r="I11" s="68"/>
    </row>
    <row r="12" spans="2:9" s="1" customFormat="1" ht="21.95" hidden="1" customHeight="1">
      <c r="B12" s="190" t="s">
        <v>76</v>
      </c>
      <c r="C12" s="186">
        <v>159221</v>
      </c>
      <c r="D12" s="187">
        <v>40000</v>
      </c>
      <c r="E12" s="187">
        <v>10000</v>
      </c>
      <c r="F12" s="188" t="s">
        <v>56</v>
      </c>
      <c r="G12" s="187">
        <v>64774</v>
      </c>
      <c r="H12" s="189">
        <v>44447</v>
      </c>
      <c r="I12" s="68"/>
    </row>
    <row r="13" spans="2:9" s="1" customFormat="1" ht="21.95" hidden="1" customHeight="1">
      <c r="B13" s="185" t="s">
        <v>138</v>
      </c>
      <c r="C13" s="186">
        <v>133389</v>
      </c>
      <c r="D13" s="187">
        <v>50000</v>
      </c>
      <c r="E13" s="187">
        <v>10000</v>
      </c>
      <c r="F13" s="188" t="s">
        <v>56</v>
      </c>
      <c r="G13" s="187">
        <v>39383</v>
      </c>
      <c r="H13" s="189">
        <v>34006</v>
      </c>
      <c r="I13" s="68"/>
    </row>
    <row r="14" spans="2:9" s="1" customFormat="1" ht="21.95" hidden="1" customHeight="1">
      <c r="B14" s="180" t="s">
        <v>143</v>
      </c>
      <c r="C14" s="181">
        <v>121024</v>
      </c>
      <c r="D14" s="182">
        <v>50000</v>
      </c>
      <c r="E14" s="182">
        <v>10000</v>
      </c>
      <c r="F14" s="183" t="s">
        <v>56</v>
      </c>
      <c r="G14" s="182">
        <v>40546</v>
      </c>
      <c r="H14" s="184">
        <v>20478</v>
      </c>
      <c r="I14" s="68"/>
    </row>
    <row r="15" spans="2:9" s="1" customFormat="1" ht="21.75" hidden="1" customHeight="1">
      <c r="B15" s="185">
        <v>13</v>
      </c>
      <c r="C15" s="186">
        <v>181206</v>
      </c>
      <c r="D15" s="187">
        <v>85500</v>
      </c>
      <c r="E15" s="187">
        <v>10000</v>
      </c>
      <c r="F15" s="188" t="s">
        <v>56</v>
      </c>
      <c r="G15" s="187">
        <v>41430</v>
      </c>
      <c r="H15" s="189">
        <v>44276</v>
      </c>
      <c r="I15" s="68"/>
    </row>
    <row r="16" spans="2:9" s="1" customFormat="1" ht="21.75" hidden="1" customHeight="1">
      <c r="B16" s="185">
        <v>14</v>
      </c>
      <c r="C16" s="186">
        <v>119355</v>
      </c>
      <c r="D16" s="187">
        <v>51000</v>
      </c>
      <c r="E16" s="187">
        <v>10000</v>
      </c>
      <c r="F16" s="188" t="s">
        <v>56</v>
      </c>
      <c r="G16" s="187">
        <v>45560</v>
      </c>
      <c r="H16" s="189">
        <v>12795</v>
      </c>
      <c r="I16" s="68"/>
    </row>
    <row r="17" spans="2:9" s="1" customFormat="1" ht="21.95" customHeight="1">
      <c r="B17" s="180" t="s">
        <v>159</v>
      </c>
      <c r="C17" s="195">
        <v>152521</v>
      </c>
      <c r="D17" s="196">
        <v>46000</v>
      </c>
      <c r="E17" s="196">
        <v>0</v>
      </c>
      <c r="F17" s="197" t="s">
        <v>56</v>
      </c>
      <c r="G17" s="196">
        <v>101543</v>
      </c>
      <c r="H17" s="198">
        <f t="shared" ref="H17:H26" si="0">C17-(D17+E17+G17)</f>
        <v>4978</v>
      </c>
      <c r="I17" s="173"/>
    </row>
    <row r="18" spans="2:9" s="1" customFormat="1" ht="21.95" customHeight="1">
      <c r="B18" s="185">
        <v>26</v>
      </c>
      <c r="C18" s="199">
        <v>163394</v>
      </c>
      <c r="D18" s="173">
        <v>27000</v>
      </c>
      <c r="E18" s="173">
        <v>0</v>
      </c>
      <c r="F18" s="200" t="s">
        <v>56</v>
      </c>
      <c r="G18" s="173">
        <v>46287</v>
      </c>
      <c r="H18" s="201">
        <f t="shared" si="0"/>
        <v>90107</v>
      </c>
      <c r="I18" s="173"/>
    </row>
    <row r="19" spans="2:9" s="1" customFormat="1" ht="21.95" customHeight="1">
      <c r="B19" s="185">
        <v>27</v>
      </c>
      <c r="C19" s="199">
        <v>83554</v>
      </c>
      <c r="D19" s="173">
        <v>24968</v>
      </c>
      <c r="E19" s="173">
        <v>0</v>
      </c>
      <c r="F19" s="200" t="s">
        <v>56</v>
      </c>
      <c r="G19" s="173">
        <v>19537</v>
      </c>
      <c r="H19" s="201">
        <f t="shared" si="0"/>
        <v>39049</v>
      </c>
      <c r="I19" s="173"/>
    </row>
    <row r="20" spans="2:9" s="1" customFormat="1" ht="21.95" customHeight="1">
      <c r="B20" s="185">
        <v>28</v>
      </c>
      <c r="C20" s="199">
        <v>174062</v>
      </c>
      <c r="D20" s="173">
        <v>94220</v>
      </c>
      <c r="E20" s="173">
        <v>0</v>
      </c>
      <c r="F20" s="200" t="s">
        <v>56</v>
      </c>
      <c r="G20" s="173">
        <v>55331</v>
      </c>
      <c r="H20" s="201">
        <f t="shared" si="0"/>
        <v>24511</v>
      </c>
      <c r="I20" s="173"/>
    </row>
    <row r="21" spans="2:9" s="1" customFormat="1" ht="21.95" customHeight="1">
      <c r="B21" s="185">
        <v>29</v>
      </c>
      <c r="C21" s="199">
        <v>409377</v>
      </c>
      <c r="D21" s="173">
        <v>132480</v>
      </c>
      <c r="E21" s="173">
        <v>0</v>
      </c>
      <c r="F21" s="200" t="s">
        <v>56</v>
      </c>
      <c r="G21" s="173">
        <v>41988</v>
      </c>
      <c r="H21" s="201">
        <f t="shared" si="0"/>
        <v>234909</v>
      </c>
      <c r="I21" s="173"/>
    </row>
    <row r="22" spans="2:9" s="1" customFormat="1" ht="21.95" customHeight="1">
      <c r="B22" s="185">
        <v>30</v>
      </c>
      <c r="C22" s="199">
        <v>238703</v>
      </c>
      <c r="D22" s="173">
        <v>80000</v>
      </c>
      <c r="E22" s="173">
        <v>0</v>
      </c>
      <c r="F22" s="200" t="s">
        <v>56</v>
      </c>
      <c r="G22" s="173">
        <v>59921</v>
      </c>
      <c r="H22" s="201">
        <f t="shared" si="0"/>
        <v>98782</v>
      </c>
      <c r="I22" s="174"/>
    </row>
    <row r="23" spans="2:9" s="1" customFormat="1" ht="21.95" customHeight="1">
      <c r="B23" s="185" t="s">
        <v>151</v>
      </c>
      <c r="C23" s="199">
        <v>373621</v>
      </c>
      <c r="D23" s="173">
        <v>114000</v>
      </c>
      <c r="E23" s="173">
        <v>0</v>
      </c>
      <c r="F23" s="200" t="s">
        <v>56</v>
      </c>
      <c r="G23" s="173">
        <v>55916</v>
      </c>
      <c r="H23" s="201">
        <f t="shared" si="0"/>
        <v>203705</v>
      </c>
      <c r="I23" s="174"/>
    </row>
    <row r="24" spans="2:9" s="1" customFormat="1" ht="21.95" customHeight="1">
      <c r="B24" s="185">
        <v>2</v>
      </c>
      <c r="C24" s="199">
        <v>164700</v>
      </c>
      <c r="D24" s="173">
        <v>61000</v>
      </c>
      <c r="E24" s="173">
        <v>0</v>
      </c>
      <c r="F24" s="200" t="s">
        <v>56</v>
      </c>
      <c r="G24" s="173">
        <v>14571</v>
      </c>
      <c r="H24" s="201">
        <f t="shared" si="0"/>
        <v>89129</v>
      </c>
      <c r="I24" s="174"/>
    </row>
    <row r="25" spans="2:9" s="1" customFormat="1" ht="21.95" customHeight="1">
      <c r="B25" s="185">
        <v>3</v>
      </c>
      <c r="C25" s="199">
        <v>189483</v>
      </c>
      <c r="D25" s="173">
        <v>50000</v>
      </c>
      <c r="E25" s="173">
        <v>10000</v>
      </c>
      <c r="F25" s="200" t="s">
        <v>56</v>
      </c>
      <c r="G25" s="173">
        <v>0</v>
      </c>
      <c r="H25" s="201">
        <f t="shared" si="0"/>
        <v>129483</v>
      </c>
      <c r="I25" s="174"/>
    </row>
    <row r="26" spans="2:9" s="1" customFormat="1" ht="21.95" customHeight="1">
      <c r="B26" s="191">
        <v>4</v>
      </c>
      <c r="C26" s="202">
        <v>201490</v>
      </c>
      <c r="D26" s="203">
        <v>50400</v>
      </c>
      <c r="E26" s="203">
        <v>10000</v>
      </c>
      <c r="F26" s="204" t="s">
        <v>56</v>
      </c>
      <c r="G26" s="203">
        <v>82643</v>
      </c>
      <c r="H26" s="205">
        <f t="shared" si="0"/>
        <v>58447</v>
      </c>
      <c r="I26" s="174"/>
    </row>
    <row r="27" spans="2:9" s="1" customFormat="1" ht="18" customHeight="1">
      <c r="B27" s="192" t="s">
        <v>150</v>
      </c>
      <c r="C27" s="192"/>
      <c r="D27" s="193"/>
      <c r="E27" s="193"/>
      <c r="F27" s="193"/>
      <c r="G27" s="193"/>
      <c r="H27" s="193"/>
      <c r="I27" s="13"/>
    </row>
    <row r="28" spans="2:9">
      <c r="B28" s="193"/>
      <c r="C28" s="194"/>
      <c r="D28" s="194"/>
      <c r="E28" s="194"/>
      <c r="F28" s="194"/>
      <c r="G28" s="194"/>
      <c r="H28" s="139" t="s">
        <v>163</v>
      </c>
      <c r="I28" s="78"/>
    </row>
  </sheetData>
  <mergeCells count="3">
    <mergeCell ref="D4:H4"/>
    <mergeCell ref="C4:C5"/>
    <mergeCell ref="B2:H2"/>
  </mergeCells>
  <phoneticPr fontId="2"/>
  <printOptions horizontalCentered="1" verticalCentered="1"/>
  <pageMargins left="0.59055118110236227" right="0.59055118110236227" top="0.59055118110236227" bottom="0.78740157480314965" header="0" footer="0"/>
  <pageSetup paperSize="9" scale="80" orientation="portrait" verticalDpi="4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G37"/>
  <sheetViews>
    <sheetView showGridLines="0" view="pageBreakPreview" zoomScale="87" zoomScaleSheetLayoutView="87" workbookViewId="0">
      <selection activeCell="H19" sqref="H19"/>
    </sheetView>
  </sheetViews>
  <sheetFormatPr defaultColWidth="10" defaultRowHeight="12"/>
  <cols>
    <col min="1" max="1" width="9.5" style="31" customWidth="1"/>
    <col min="2" max="7" width="13.5" style="31" customWidth="1"/>
    <col min="8" max="16384" width="10" style="31"/>
  </cols>
  <sheetData>
    <row r="1" spans="1:7" ht="21" customHeight="1">
      <c r="A1" s="32" t="s">
        <v>11</v>
      </c>
      <c r="B1" s="33"/>
      <c r="C1" s="33"/>
      <c r="D1" s="33"/>
      <c r="E1" s="33"/>
      <c r="F1" s="33"/>
      <c r="G1" s="33"/>
    </row>
    <row r="2" spans="1:7" ht="12" customHeight="1">
      <c r="A2" s="33"/>
      <c r="B2" s="33"/>
      <c r="C2" s="33"/>
      <c r="D2" s="33"/>
      <c r="E2" s="33"/>
      <c r="F2" s="33"/>
      <c r="G2" s="33"/>
    </row>
    <row r="3" spans="1:7" ht="18" customHeight="1">
      <c r="G3" s="38" t="s">
        <v>144</v>
      </c>
    </row>
    <row r="4" spans="1:7" ht="18" customHeight="1">
      <c r="A4" s="7" t="s">
        <v>47</v>
      </c>
      <c r="B4" s="85" t="s">
        <v>34</v>
      </c>
      <c r="C4" s="88"/>
      <c r="D4" s="88"/>
      <c r="E4" s="85" t="s">
        <v>35</v>
      </c>
      <c r="F4" s="88"/>
      <c r="G4" s="98"/>
    </row>
    <row r="5" spans="1:7" s="1" customFormat="1" ht="32.25" customHeight="1">
      <c r="A5" s="8" t="s">
        <v>48</v>
      </c>
      <c r="B5" s="36" t="s">
        <v>37</v>
      </c>
      <c r="C5" s="36" t="s">
        <v>39</v>
      </c>
      <c r="D5" s="36" t="s">
        <v>40</v>
      </c>
      <c r="E5" s="36" t="s">
        <v>37</v>
      </c>
      <c r="F5" s="36" t="s">
        <v>39</v>
      </c>
      <c r="G5" s="36" t="s">
        <v>41</v>
      </c>
    </row>
    <row r="6" spans="1:7" s="1" customFormat="1" ht="21.95" hidden="1" customHeight="1">
      <c r="A6" s="9" t="s">
        <v>33</v>
      </c>
      <c r="B6" s="86">
        <v>649419</v>
      </c>
      <c r="C6" s="37">
        <v>678961</v>
      </c>
      <c r="D6" s="90">
        <f t="shared" ref="D6:D15" si="0">IF(B6=0,"",C6/B6)*100</f>
        <v>104.5489891733996</v>
      </c>
      <c r="E6" s="94">
        <v>692571</v>
      </c>
      <c r="F6" s="37">
        <v>669910</v>
      </c>
      <c r="G6" s="93">
        <f t="shared" ref="G6:G15" si="1">IF(E6=0,"",F6/E6)*100</f>
        <v>96.727988899333056</v>
      </c>
    </row>
    <row r="7" spans="1:7" s="1" customFormat="1" ht="21.95" hidden="1" customHeight="1">
      <c r="A7" s="10" t="s">
        <v>87</v>
      </c>
      <c r="B7" s="87">
        <v>733266</v>
      </c>
      <c r="C7" s="89">
        <v>744774</v>
      </c>
      <c r="D7" s="91">
        <f t="shared" si="0"/>
        <v>101.56941682827241</v>
      </c>
      <c r="E7" s="95">
        <v>779392</v>
      </c>
      <c r="F7" s="89">
        <v>744341</v>
      </c>
      <c r="G7" s="92">
        <f t="shared" si="1"/>
        <v>95.502776523238637</v>
      </c>
    </row>
    <row r="8" spans="1:7" s="1" customFormat="1" ht="21.95" hidden="1" customHeight="1">
      <c r="A8" s="10" t="s">
        <v>90</v>
      </c>
      <c r="B8" s="87">
        <v>782012</v>
      </c>
      <c r="C8" s="89">
        <v>818356</v>
      </c>
      <c r="D8" s="91">
        <f t="shared" si="0"/>
        <v>104.64749901536037</v>
      </c>
      <c r="E8" s="95">
        <v>839108</v>
      </c>
      <c r="F8" s="89">
        <v>814134</v>
      </c>
      <c r="G8" s="92">
        <f t="shared" si="1"/>
        <v>97.023744261763682</v>
      </c>
    </row>
    <row r="9" spans="1:7" s="1" customFormat="1" ht="21.95" hidden="1" customHeight="1">
      <c r="A9" s="10">
        <v>7</v>
      </c>
      <c r="B9" s="87">
        <v>814622</v>
      </c>
      <c r="C9" s="89">
        <v>837574</v>
      </c>
      <c r="D9" s="91">
        <f t="shared" si="0"/>
        <v>102.81750308732147</v>
      </c>
      <c r="E9" s="95">
        <v>872343</v>
      </c>
      <c r="F9" s="89">
        <v>826849</v>
      </c>
      <c r="G9" s="92">
        <f t="shared" si="1"/>
        <v>94.78484953739526</v>
      </c>
    </row>
    <row r="10" spans="1:7" s="1" customFormat="1" ht="21.95" hidden="1" customHeight="1">
      <c r="A10" s="10">
        <v>8</v>
      </c>
      <c r="B10" s="87">
        <v>828475</v>
      </c>
      <c r="C10" s="89">
        <v>848277</v>
      </c>
      <c r="D10" s="91">
        <f t="shared" si="0"/>
        <v>102.3901747186095</v>
      </c>
      <c r="E10" s="95">
        <v>867845</v>
      </c>
      <c r="F10" s="89">
        <v>819085</v>
      </c>
      <c r="G10" s="92">
        <f t="shared" si="1"/>
        <v>94.381485173043572</v>
      </c>
    </row>
    <row r="11" spans="1:7" s="1" customFormat="1" ht="21.95" hidden="1" customHeight="1">
      <c r="A11" s="10">
        <v>9</v>
      </c>
      <c r="B11" s="87">
        <v>873769</v>
      </c>
      <c r="C11" s="89">
        <v>876920</v>
      </c>
      <c r="D11" s="91">
        <f t="shared" si="0"/>
        <v>100.36062162882867</v>
      </c>
      <c r="E11" s="95">
        <v>929022</v>
      </c>
      <c r="F11" s="89">
        <v>891992</v>
      </c>
      <c r="G11" s="92">
        <f t="shared" si="1"/>
        <v>96.014087933332036</v>
      </c>
    </row>
    <row r="12" spans="1:7" s="1" customFormat="1" ht="21.95" hidden="1" customHeight="1">
      <c r="A12" s="11" t="s">
        <v>137</v>
      </c>
      <c r="B12" s="87">
        <v>915915</v>
      </c>
      <c r="C12" s="89">
        <v>924609</v>
      </c>
      <c r="D12" s="92">
        <f t="shared" si="0"/>
        <v>100.94921471970653</v>
      </c>
      <c r="E12" s="95">
        <v>993036</v>
      </c>
      <c r="F12" s="89">
        <v>962460</v>
      </c>
      <c r="G12" s="92">
        <f t="shared" si="1"/>
        <v>96.920957548366829</v>
      </c>
    </row>
    <row r="13" spans="1:7" s="1" customFormat="1" ht="21.95" hidden="1" customHeight="1">
      <c r="A13" s="10" t="s">
        <v>139</v>
      </c>
      <c r="B13" s="87">
        <v>925549</v>
      </c>
      <c r="C13" s="89">
        <v>902152</v>
      </c>
      <c r="D13" s="92">
        <f t="shared" si="0"/>
        <v>97.47209494040834</v>
      </c>
      <c r="E13" s="95">
        <v>980093</v>
      </c>
      <c r="F13" s="89">
        <v>924768</v>
      </c>
      <c r="G13" s="92">
        <f t="shared" si="1"/>
        <v>94.355127523612552</v>
      </c>
    </row>
    <row r="14" spans="1:7" s="1" customFormat="1" ht="21.95" hidden="1" customHeight="1">
      <c r="A14" s="9" t="s">
        <v>50</v>
      </c>
      <c r="B14" s="86">
        <v>928284</v>
      </c>
      <c r="C14" s="37">
        <v>888786</v>
      </c>
      <c r="D14" s="93">
        <f t="shared" si="0"/>
        <v>95.745052160761148</v>
      </c>
      <c r="E14" s="96">
        <v>978048</v>
      </c>
      <c r="F14" s="37">
        <v>905865</v>
      </c>
      <c r="G14" s="93">
        <f t="shared" si="1"/>
        <v>92.619687377306633</v>
      </c>
    </row>
    <row r="15" spans="1:7" s="1" customFormat="1" ht="21.95" hidden="1" customHeight="1">
      <c r="A15" s="10">
        <v>13</v>
      </c>
      <c r="B15" s="87">
        <v>959203</v>
      </c>
      <c r="C15" s="89">
        <v>927942</v>
      </c>
      <c r="D15" s="92">
        <f t="shared" si="0"/>
        <v>96.740940134674304</v>
      </c>
      <c r="E15" s="97">
        <v>1057339</v>
      </c>
      <c r="F15" s="89">
        <v>957139</v>
      </c>
      <c r="G15" s="92">
        <f t="shared" si="1"/>
        <v>90.523379918833982</v>
      </c>
    </row>
    <row r="16" spans="1:7" s="1" customFormat="1" ht="21.95" hidden="1" customHeight="1">
      <c r="A16" s="10">
        <v>14</v>
      </c>
      <c r="B16" s="87">
        <v>929537</v>
      </c>
      <c r="C16" s="89">
        <v>889499</v>
      </c>
      <c r="D16" s="92">
        <v>95.692694319860323</v>
      </c>
      <c r="E16" s="97">
        <v>999898</v>
      </c>
      <c r="F16" s="89">
        <v>890952</v>
      </c>
      <c r="G16" s="92">
        <v>89.104288637441016</v>
      </c>
    </row>
    <row r="17" spans="1:7" s="1" customFormat="1" ht="21.95" customHeight="1">
      <c r="A17" s="9" t="s">
        <v>159</v>
      </c>
      <c r="B17" s="234">
        <f>(885816+47192)</f>
        <v>933008</v>
      </c>
      <c r="C17" s="145">
        <f>(872767415+47211000)/1000</f>
        <v>919978.41500000004</v>
      </c>
      <c r="D17" s="235">
        <f t="shared" ref="D17:D26" si="2">IF(B17=0,"",C17/B17)*100</f>
        <v>98.603486250921762</v>
      </c>
      <c r="E17" s="236">
        <f>889737+314122</f>
        <v>1203859</v>
      </c>
      <c r="F17" s="145">
        <f>(797101318+302723139)/1000</f>
        <v>1099824.4569999999</v>
      </c>
      <c r="G17" s="237">
        <f t="shared" ref="G17:G26" si="3">IF(E17=0,"",F17/E17)*100</f>
        <v>91.358245193166297</v>
      </c>
    </row>
    <row r="18" spans="1:7" s="1" customFormat="1" ht="21.95" customHeight="1">
      <c r="A18" s="10">
        <v>26</v>
      </c>
      <c r="B18" s="238">
        <f>939719+30067</f>
        <v>969786</v>
      </c>
      <c r="C18" s="150">
        <f>(972847108+29836080)/1000</f>
        <v>1002683.188</v>
      </c>
      <c r="D18" s="239">
        <f t="shared" si="2"/>
        <v>103.39221106512157</v>
      </c>
      <c r="E18" s="240">
        <f>918626+270213</f>
        <v>1188839</v>
      </c>
      <c r="F18" s="150">
        <f>(913882881+165852302)/1000</f>
        <v>1079735.183</v>
      </c>
      <c r="G18" s="241">
        <f t="shared" si="3"/>
        <v>90.822658324634361</v>
      </c>
    </row>
    <row r="19" spans="1:7" s="1" customFormat="1" ht="21.95" customHeight="1">
      <c r="A19" s="10">
        <v>27</v>
      </c>
      <c r="B19" s="238">
        <f>948766+26809</f>
        <v>975575</v>
      </c>
      <c r="C19" s="150">
        <f>(950773646+26724917)/1000</f>
        <v>977498.56299999997</v>
      </c>
      <c r="D19" s="239">
        <f t="shared" si="2"/>
        <v>100.19717223176075</v>
      </c>
      <c r="E19" s="240">
        <f>872097+255983</f>
        <v>1128080</v>
      </c>
      <c r="F19" s="150">
        <f>(825031633+86091852)/1000</f>
        <v>911123.48499999999</v>
      </c>
      <c r="G19" s="241">
        <f t="shared" si="3"/>
        <v>80.767630398553294</v>
      </c>
    </row>
    <row r="20" spans="1:7" s="1" customFormat="1" ht="21.95" customHeight="1">
      <c r="A20" s="10">
        <v>28</v>
      </c>
      <c r="B20" s="238">
        <f>937983+157841</f>
        <v>1095824</v>
      </c>
      <c r="C20" s="150">
        <f>(978649308+95420000)/1000</f>
        <v>1074069.308</v>
      </c>
      <c r="D20" s="239">
        <f t="shared" si="2"/>
        <v>98.014764049701412</v>
      </c>
      <c r="E20" s="240">
        <f>851490+944012</f>
        <v>1795502</v>
      </c>
      <c r="F20" s="150">
        <f>(813290807+657047938)/1000</f>
        <v>1470338.7450000001</v>
      </c>
      <c r="G20" s="241">
        <f t="shared" si="3"/>
        <v>81.890120144672636</v>
      </c>
    </row>
    <row r="21" spans="1:7" s="1" customFormat="1" ht="21.95" customHeight="1">
      <c r="A21" s="10">
        <v>29</v>
      </c>
      <c r="B21" s="238">
        <f>981663+120059</f>
        <v>1101722</v>
      </c>
      <c r="C21" s="150">
        <f>(998599804+133837560)/1000</f>
        <v>1132437.3640000001</v>
      </c>
      <c r="D21" s="239">
        <f t="shared" si="2"/>
        <v>102.78794142260934</v>
      </c>
      <c r="E21" s="240">
        <f>896825+562236</f>
        <v>1459061</v>
      </c>
      <c r="F21" s="150">
        <f>(822625930+412083608)/1000</f>
        <v>1234709.5379999999</v>
      </c>
      <c r="G21" s="241">
        <f t="shared" si="3"/>
        <v>84.623572146743683</v>
      </c>
    </row>
    <row r="22" spans="1:7" s="1" customFormat="1" ht="21.95" customHeight="1">
      <c r="A22" s="10">
        <v>30</v>
      </c>
      <c r="B22" s="238">
        <f>995393+34027</f>
        <v>1029420</v>
      </c>
      <c r="C22" s="150">
        <f>(978238084+82019600)/1000</f>
        <v>1060257.6839999999</v>
      </c>
      <c r="D22" s="239">
        <f t="shared" si="2"/>
        <v>102.99563676633443</v>
      </c>
      <c r="E22" s="240">
        <f>908190+345335</f>
        <v>1253525</v>
      </c>
      <c r="F22" s="150">
        <f>(836633049+241499547)/1000</f>
        <v>1078132.5959999999</v>
      </c>
      <c r="G22" s="241">
        <f t="shared" si="3"/>
        <v>86.008064936877986</v>
      </c>
    </row>
    <row r="23" spans="1:7" s="1" customFormat="1" ht="21.95" customHeight="1">
      <c r="A23" s="10" t="s">
        <v>151</v>
      </c>
      <c r="B23" s="238">
        <f>992435+117645</f>
        <v>1110080</v>
      </c>
      <c r="C23" s="150">
        <f>(989152149+117102000)/1000</f>
        <v>1106254.149</v>
      </c>
      <c r="D23" s="239">
        <f t="shared" si="2"/>
        <v>99.655353578120497</v>
      </c>
      <c r="E23" s="240">
        <f>914108+392105</f>
        <v>1306213</v>
      </c>
      <c r="F23" s="150">
        <f>(830746679+376510015)/1000</f>
        <v>1207256.6939999999</v>
      </c>
      <c r="G23" s="241">
        <f t="shared" si="3"/>
        <v>92.424183039060239</v>
      </c>
    </row>
    <row r="24" spans="1:7" s="1" customFormat="1" ht="21.95" customHeight="1">
      <c r="A24" s="10">
        <v>2</v>
      </c>
      <c r="B24" s="238">
        <f>1003252+62459</f>
        <v>1065711</v>
      </c>
      <c r="C24" s="150">
        <f>(920951306+62210000)/1000</f>
        <v>983161.30599999998</v>
      </c>
      <c r="D24" s="239">
        <f t="shared" si="2"/>
        <v>92.254026279169494</v>
      </c>
      <c r="E24" s="240">
        <f>936659+225379</f>
        <v>1162038</v>
      </c>
      <c r="F24" s="150">
        <f>(884047516+167684499)/1000</f>
        <v>1051732.0149999999</v>
      </c>
      <c r="G24" s="241">
        <f t="shared" si="3"/>
        <v>90.50754063120138</v>
      </c>
    </row>
    <row r="25" spans="1:7" s="1" customFormat="1" ht="21.95" customHeight="1">
      <c r="A25" s="10">
        <v>3</v>
      </c>
      <c r="B25" s="238">
        <f>1001517+61981</f>
        <v>1063498</v>
      </c>
      <c r="C25" s="150">
        <f>(1008370157+540839453)/1000</f>
        <v>1549209.61</v>
      </c>
      <c r="D25" s="239">
        <f t="shared" si="2"/>
        <v>145.67113525366292</v>
      </c>
      <c r="E25" s="240">
        <f>941966+521837</f>
        <v>1463803</v>
      </c>
      <c r="F25" s="150">
        <f>(869769269+488929896)/1000</f>
        <v>1358699.165</v>
      </c>
      <c r="G25" s="241">
        <f t="shared" si="3"/>
        <v>92.819810111060036</v>
      </c>
    </row>
    <row r="26" spans="1:7" s="1" customFormat="1" ht="21.95" customHeight="1">
      <c r="A26" s="12">
        <v>4</v>
      </c>
      <c r="B26" s="242">
        <f>1000370+63888</f>
        <v>1064258</v>
      </c>
      <c r="C26" s="154">
        <f>(1023407305+63887000)/1000</f>
        <v>1087294.3049999999</v>
      </c>
      <c r="D26" s="243">
        <f t="shared" si="2"/>
        <v>102.16454139879616</v>
      </c>
      <c r="E26" s="244">
        <f>947280+302800</f>
        <v>1250080</v>
      </c>
      <c r="F26" s="154">
        <f>(893081541+208416771)/1000</f>
        <v>1101498.3119999999</v>
      </c>
      <c r="G26" s="245">
        <f t="shared" si="3"/>
        <v>88.114225649558421</v>
      </c>
    </row>
    <row r="27" spans="1:7" s="1" customFormat="1" ht="21.95" customHeight="1">
      <c r="G27" s="246" t="s">
        <v>153</v>
      </c>
    </row>
    <row r="28" spans="1:7" s="1" customFormat="1" ht="18" customHeight="1">
      <c r="A28" s="13"/>
    </row>
    <row r="29" spans="1:7">
      <c r="C29" s="65"/>
      <c r="D29" s="65"/>
    </row>
    <row r="32" spans="1:7" ht="13.5" customHeight="1"/>
    <row r="33" spans="1:2">
      <c r="A33" s="65"/>
    </row>
    <row r="34" spans="1:2">
      <c r="A34" s="65"/>
    </row>
    <row r="35" spans="1:2">
      <c r="A35" s="65"/>
      <c r="B35" s="65"/>
    </row>
    <row r="36" spans="1:2">
      <c r="A36" s="65"/>
      <c r="B36" s="65"/>
    </row>
    <row r="37" spans="1:2">
      <c r="A37" s="65"/>
      <c r="B37" s="65"/>
    </row>
  </sheetData>
  <phoneticPr fontId="2"/>
  <printOptions horizontalCentered="1" verticalCentered="1"/>
  <pageMargins left="0.59055118110236227" right="0.59055118110236227" top="0.39370078740157483" bottom="0.39370078740157483" header="0" footer="0"/>
  <pageSetup paperSize="9" orientation="portrait" verticalDpi="4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29"/>
  <sheetViews>
    <sheetView workbookViewId="0">
      <selection sqref="A1:D29"/>
    </sheetView>
  </sheetViews>
  <sheetFormatPr defaultRowHeight="13.5"/>
  <cols>
    <col min="1" max="1" width="18.125" customWidth="1"/>
    <col min="2" max="2" width="21.125" customWidth="1"/>
    <col min="3" max="4" width="15.625" customWidth="1"/>
  </cols>
  <sheetData>
    <row r="1" spans="1:4" ht="18" customHeight="1">
      <c r="A1" s="290" t="s">
        <v>19</v>
      </c>
      <c r="B1" s="290"/>
      <c r="C1" s="290"/>
      <c r="D1" s="290"/>
    </row>
    <row r="2" spans="1:4">
      <c r="A2" s="31"/>
      <c r="B2" s="31"/>
      <c r="C2" s="31"/>
      <c r="D2" s="31"/>
    </row>
    <row r="3" spans="1:4" ht="20.100000000000001" customHeight="1">
      <c r="A3" s="99" t="s">
        <v>52</v>
      </c>
      <c r="B3" s="99" t="s">
        <v>42</v>
      </c>
      <c r="C3" s="99" t="s">
        <v>28</v>
      </c>
      <c r="D3" s="99" t="s">
        <v>109</v>
      </c>
    </row>
    <row r="4" spans="1:4" ht="20.100000000000001" customHeight="1">
      <c r="A4" s="100" t="s">
        <v>36</v>
      </c>
      <c r="B4" s="109" t="s">
        <v>65</v>
      </c>
      <c r="C4" s="111" t="s">
        <v>115</v>
      </c>
      <c r="D4" s="114"/>
    </row>
    <row r="5" spans="1:4" ht="20.100000000000001" customHeight="1">
      <c r="A5" s="101" t="s">
        <v>3</v>
      </c>
      <c r="B5" s="109" t="s">
        <v>17</v>
      </c>
      <c r="C5" s="112" t="s">
        <v>116</v>
      </c>
      <c r="D5" s="114" t="s">
        <v>120</v>
      </c>
    </row>
    <row r="6" spans="1:4" ht="20.100000000000001" customHeight="1">
      <c r="A6" s="101" t="s">
        <v>68</v>
      </c>
      <c r="B6" s="109" t="s">
        <v>7</v>
      </c>
      <c r="C6" s="112" t="s">
        <v>117</v>
      </c>
      <c r="D6" s="114"/>
    </row>
    <row r="7" spans="1:4" ht="20.100000000000001" customHeight="1">
      <c r="A7" s="102" t="s">
        <v>77</v>
      </c>
      <c r="B7" s="108" t="s">
        <v>86</v>
      </c>
      <c r="C7" s="113" t="s">
        <v>118</v>
      </c>
      <c r="D7" s="115"/>
    </row>
    <row r="8" spans="1:4" ht="20.100000000000001" customHeight="1">
      <c r="A8" s="103"/>
      <c r="B8" s="103"/>
      <c r="C8" s="107"/>
      <c r="D8" s="116" t="s">
        <v>92</v>
      </c>
    </row>
    <row r="9" spans="1:4">
      <c r="A9" s="31"/>
      <c r="B9" s="31"/>
      <c r="C9" s="31"/>
      <c r="D9" s="31"/>
    </row>
    <row r="10" spans="1:4">
      <c r="A10" s="31"/>
      <c r="B10" s="31"/>
      <c r="C10" s="31"/>
      <c r="D10" s="31"/>
    </row>
    <row r="11" spans="1:4" ht="17.25">
      <c r="A11" s="290" t="s">
        <v>74</v>
      </c>
      <c r="B11" s="290"/>
      <c r="C11" s="290"/>
      <c r="D11" s="290"/>
    </row>
    <row r="12" spans="1:4">
      <c r="A12" s="31"/>
      <c r="B12" s="31"/>
      <c r="C12" s="31"/>
      <c r="D12" s="31"/>
    </row>
    <row r="13" spans="1:4" ht="20.100000000000001" customHeight="1">
      <c r="A13" s="104" t="s">
        <v>97</v>
      </c>
      <c r="B13" s="292" t="s">
        <v>107</v>
      </c>
      <c r="C13" s="294" t="s">
        <v>114</v>
      </c>
      <c r="D13" s="295"/>
    </row>
    <row r="14" spans="1:4" ht="20.100000000000001" customHeight="1">
      <c r="A14" s="105" t="s">
        <v>95</v>
      </c>
      <c r="B14" s="293"/>
      <c r="C14" s="296"/>
      <c r="D14" s="297"/>
    </row>
    <row r="15" spans="1:4" ht="27" customHeight="1">
      <c r="A15" s="288" t="s">
        <v>98</v>
      </c>
      <c r="B15" s="99" t="s">
        <v>105</v>
      </c>
      <c r="C15" s="291" t="s">
        <v>110</v>
      </c>
      <c r="D15" s="291"/>
    </row>
    <row r="16" spans="1:4" ht="27" customHeight="1">
      <c r="A16" s="288"/>
      <c r="B16" s="110" t="s">
        <v>106</v>
      </c>
      <c r="C16" s="288" t="s">
        <v>119</v>
      </c>
      <c r="D16" s="288"/>
    </row>
    <row r="17" spans="1:4">
      <c r="A17" s="288"/>
      <c r="B17" s="298" t="s">
        <v>106</v>
      </c>
      <c r="C17" s="288" t="s">
        <v>111</v>
      </c>
      <c r="D17" s="288"/>
    </row>
    <row r="18" spans="1:4">
      <c r="A18" s="288"/>
      <c r="B18" s="298"/>
      <c r="C18" s="288"/>
      <c r="D18" s="288"/>
    </row>
    <row r="19" spans="1:4">
      <c r="A19" s="289" t="s">
        <v>99</v>
      </c>
      <c r="B19" s="288" t="s">
        <v>102</v>
      </c>
      <c r="C19" s="288" t="s">
        <v>110</v>
      </c>
      <c r="D19" s="288"/>
    </row>
    <row r="20" spans="1:4">
      <c r="A20" s="287"/>
      <c r="B20" s="288"/>
      <c r="C20" s="288"/>
      <c r="D20" s="288"/>
    </row>
    <row r="21" spans="1:4">
      <c r="A21" s="287"/>
      <c r="B21" s="288" t="s">
        <v>89</v>
      </c>
      <c r="C21" s="288" t="s">
        <v>111</v>
      </c>
      <c r="D21" s="288"/>
    </row>
    <row r="22" spans="1:4">
      <c r="A22" s="287" t="s">
        <v>100</v>
      </c>
      <c r="B22" s="288"/>
      <c r="C22" s="288"/>
      <c r="D22" s="288"/>
    </row>
    <row r="23" spans="1:4">
      <c r="A23" s="287"/>
      <c r="B23" s="288" t="s">
        <v>104</v>
      </c>
      <c r="C23" s="288" t="s">
        <v>119</v>
      </c>
      <c r="D23" s="288"/>
    </row>
    <row r="24" spans="1:4">
      <c r="A24" s="287"/>
      <c r="B24" s="288"/>
      <c r="C24" s="288"/>
      <c r="D24" s="288"/>
    </row>
    <row r="25" spans="1:4">
      <c r="A25" s="287" t="s">
        <v>101</v>
      </c>
      <c r="B25" s="288" t="s">
        <v>122</v>
      </c>
      <c r="C25" s="288" t="s">
        <v>112</v>
      </c>
      <c r="D25" s="288"/>
    </row>
    <row r="26" spans="1:4">
      <c r="A26" s="287"/>
      <c r="B26" s="288"/>
      <c r="C26" s="288"/>
      <c r="D26" s="288"/>
    </row>
    <row r="27" spans="1:4">
      <c r="A27" s="287"/>
      <c r="B27" s="288" t="s">
        <v>103</v>
      </c>
      <c r="C27" s="288" t="s">
        <v>113</v>
      </c>
      <c r="D27" s="288"/>
    </row>
    <row r="28" spans="1:4">
      <c r="A28" s="106"/>
      <c r="B28" s="288"/>
      <c r="C28" s="288"/>
      <c r="D28" s="288"/>
    </row>
    <row r="29" spans="1:4">
      <c r="A29" s="107"/>
      <c r="B29" s="107"/>
      <c r="C29" s="107"/>
      <c r="D29" s="117" t="s">
        <v>92</v>
      </c>
    </row>
  </sheetData>
  <mergeCells count="22">
    <mergeCell ref="A1:D1"/>
    <mergeCell ref="A11:D11"/>
    <mergeCell ref="C15:D15"/>
    <mergeCell ref="C16:D16"/>
    <mergeCell ref="B13:B14"/>
    <mergeCell ref="C13:D14"/>
    <mergeCell ref="A15:A18"/>
    <mergeCell ref="B17:B18"/>
    <mergeCell ref="C17:D18"/>
    <mergeCell ref="A19:A21"/>
    <mergeCell ref="B19:B20"/>
    <mergeCell ref="C19:D20"/>
    <mergeCell ref="B21:B22"/>
    <mergeCell ref="C21:D22"/>
    <mergeCell ref="A22:A24"/>
    <mergeCell ref="B23:B24"/>
    <mergeCell ref="C23:D24"/>
    <mergeCell ref="A25:A27"/>
    <mergeCell ref="B25:B26"/>
    <mergeCell ref="C25:D26"/>
    <mergeCell ref="B27:B28"/>
    <mergeCell ref="C27:D28"/>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目次</vt:lpstr>
      <vt:lpstr>1</vt:lpstr>
      <vt:lpstr>2</vt:lpstr>
      <vt:lpstr>3-4</vt:lpstr>
      <vt:lpstr>6</vt:lpstr>
      <vt:lpstr>5 </vt:lpstr>
      <vt:lpstr>6 </vt:lpstr>
      <vt:lpstr>7</vt:lpstr>
      <vt:lpstr>8+9(H18)</vt:lpstr>
      <vt:lpstr>8-9 </vt:lpstr>
      <vt:lpstr>10</vt:lpstr>
      <vt:lpstr>'1'!Print_Area</vt:lpstr>
      <vt:lpstr>'10'!Print_Area</vt:lpstr>
      <vt:lpstr>'2'!Print_Area</vt:lpstr>
      <vt:lpstr>'3-4'!Print_Area</vt:lpstr>
      <vt:lpstr>'5 '!Print_Area</vt:lpstr>
      <vt:lpstr>'6 '!Print_Area</vt:lpstr>
      <vt:lpstr>'7'!Print_Area</vt:lpstr>
      <vt:lpstr>'8-9 '!Print_Area</vt:lpstr>
      <vt:lpstr>目次!Print_Area</vt:lpstr>
    </vt:vector>
  </TitlesOfParts>
  <Company>読谷村役場</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与那覇準</dc:creator>
  <cp:lastModifiedBy>owner</cp:lastModifiedBy>
  <cp:lastPrinted>2024-03-05T15:34:16Z</cp:lastPrinted>
  <dcterms:created xsi:type="dcterms:W3CDTF">2003-03-01T06:03:12Z</dcterms:created>
  <dcterms:modified xsi:type="dcterms:W3CDTF">2024-04-10T03:35:38Z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2024-02-15T04:26:32Z</vt:filetime>
  </property>
</Properties>
</file>