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0.100.98\情報政策係\【⑭統計】\09読谷村統計書\R5       読谷村統計書発刊一件\07.ホームページ掲載用\Excel\"/>
    </mc:Choice>
  </mc:AlternateContent>
  <bookViews>
    <workbookView xWindow="0" yWindow="0" windowWidth="23880" windowHeight="9525"/>
  </bookViews>
  <sheets>
    <sheet name="目次" sheetId="26" r:id="rId1"/>
    <sheet name="1" sheetId="1" r:id="rId2"/>
    <sheet name="2" sheetId="3" r:id="rId3"/>
    <sheet name="3" sheetId="4" r:id="rId4"/>
    <sheet name="4" sheetId="2" r:id="rId5"/>
    <sheet name="5 " sheetId="5" r:id="rId6"/>
    <sheet name="6" sheetId="6" r:id="rId7"/>
    <sheet name="7" sheetId="25" r:id="rId8"/>
    <sheet name="８" sheetId="9" r:id="rId9"/>
    <sheet name="9" sheetId="10" r:id="rId10"/>
    <sheet name="1０" sheetId="11" r:id="rId11"/>
    <sheet name="11" sheetId="12" r:id="rId12"/>
    <sheet name="12" sheetId="13" r:id="rId13"/>
    <sheet name="１３" sheetId="14" r:id="rId14"/>
    <sheet name="14" sheetId="15" r:id="rId15"/>
    <sheet name="１５" sheetId="16" r:id="rId16"/>
    <sheet name="１６" sheetId="17" r:id="rId17"/>
    <sheet name="17" sheetId="18" r:id="rId18"/>
    <sheet name="18" sheetId="19" r:id="rId19"/>
    <sheet name="19" sheetId="20" r:id="rId20"/>
    <sheet name="20" sheetId="23" r:id="rId21"/>
    <sheet name="21" sheetId="24" r:id="rId22"/>
  </sheets>
  <externalReferences>
    <externalReference r:id="rId23"/>
  </externalReferences>
  <definedNames>
    <definedName name="_10A59_" localSheetId="14">#REF!</definedName>
    <definedName name="_10A59_" localSheetId="20">#REF!</definedName>
    <definedName name="_10A59_" localSheetId="21">#REF!</definedName>
    <definedName name="_10A59_" localSheetId="7">#REF!</definedName>
    <definedName name="_10A59_">#REF!</definedName>
    <definedName name="_12A60_" localSheetId="14">#REF!</definedName>
    <definedName name="_12A60_" localSheetId="20">#REF!</definedName>
    <definedName name="_12A60_" localSheetId="21">#REF!</definedName>
    <definedName name="_12A60_" localSheetId="7">#REF!</definedName>
    <definedName name="_12A60_">#REF!</definedName>
    <definedName name="_14A61_" localSheetId="20">#REF!</definedName>
    <definedName name="_14A61_" localSheetId="21">#REF!</definedName>
    <definedName name="_14A61_" localSheetId="7">#REF!</definedName>
    <definedName name="_14A61_">#REF!</definedName>
    <definedName name="_16A62_" localSheetId="20">#REF!</definedName>
    <definedName name="_16A62_" localSheetId="21">#REF!</definedName>
    <definedName name="_16A62_">#REF!</definedName>
    <definedName name="_18A63_" localSheetId="20">#REF!</definedName>
    <definedName name="_18A63_" localSheetId="21">#REF!</definedName>
    <definedName name="_18A63_">#REF!</definedName>
    <definedName name="_2A1_" localSheetId="20">#REF!</definedName>
    <definedName name="_2A1_" localSheetId="21">#REF!</definedName>
    <definedName name="_2A1_">#REF!</definedName>
    <definedName name="_4A2_" localSheetId="20">#REF!</definedName>
    <definedName name="_4A2_" localSheetId="21">#REF!</definedName>
    <definedName name="_4A2_">#REF!</definedName>
    <definedName name="_6A57_" localSheetId="20">#REF!</definedName>
    <definedName name="_6A57_" localSheetId="21">#REF!</definedName>
    <definedName name="_6A57_">#REF!</definedName>
    <definedName name="_8A58_" localSheetId="20">#REF!</definedName>
    <definedName name="_8A58_" localSheetId="21">#REF!</definedName>
    <definedName name="_8A58_">#REF!</definedName>
    <definedName name="A" localSheetId="20">#REF!</definedName>
    <definedName name="A" localSheetId="21">#REF!</definedName>
    <definedName name="A">#REF!</definedName>
    <definedName name="_xlnm.Print_Area" localSheetId="1">'1'!$A$1:$CX$65</definedName>
    <definedName name="_xlnm.Print_Area" localSheetId="10">'1０'!$A$1:$M$28</definedName>
    <definedName name="_xlnm.Print_Area" localSheetId="14">'14'!$A$1:$O$24</definedName>
    <definedName name="_xlnm.Print_Area" localSheetId="15">'１５'!$A$1:$N$34</definedName>
    <definedName name="_xlnm.Print_Area" localSheetId="16">'１６'!$A$1:$N$28</definedName>
    <definedName name="_xlnm.Print_Area" localSheetId="17">'17'!$A$1:$G$28</definedName>
    <definedName name="_xlnm.Print_Area" localSheetId="18">'18'!$A$1:$K$28</definedName>
    <definedName name="_xlnm.Print_Area" localSheetId="19">'19'!$A$1:$I$28</definedName>
    <definedName name="_xlnm.Print_Area" localSheetId="2">'2'!$A$2:$S$47</definedName>
    <definedName name="_xlnm.Print_Area" localSheetId="20">'20'!$A$1:$T$30</definedName>
    <definedName name="_xlnm.Print_Area" localSheetId="21">'21'!$A$1:$AB$35</definedName>
    <definedName name="_xlnm.Print_Area" localSheetId="3">'3'!$A$1:$I$28</definedName>
    <definedName name="_xlnm.Print_Area" localSheetId="4">'4'!$A$1:$K$33</definedName>
    <definedName name="_xlnm.Print_Area" localSheetId="5">'5 '!$A$1:$W$20</definedName>
    <definedName name="_xlnm.Print_Area" localSheetId="6">'6'!$A$1:$V$20</definedName>
    <definedName name="_xlnm.Print_Area" localSheetId="7">'7'!$A$1:$S$34</definedName>
    <definedName name="_xlnm.Print_Area" localSheetId="8">'８'!$A$1:$J$51</definedName>
    <definedName name="_xlnm.Print_Area" localSheetId="9">'9'!$A$1:$L$48</definedName>
    <definedName name="_xlnm.Print_Titles" localSheetId="1">'1'!$A:$B</definedName>
    <definedName name="Z" localSheetId="20">[1]分配総括!#REF!</definedName>
    <definedName name="Z" localSheetId="21">[1]分配総括!#REF!</definedName>
    <definedName name="Z" localSheetId="7">[1]分配総括!#REF!</definedName>
    <definedName name="Z">[1]分配総括!#REF!</definedName>
    <definedName name="あ" localSheetId="20">#REF!</definedName>
    <definedName name="あ" localSheetId="7">#REF!</definedName>
    <definedName name="あ">#REF!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N63" i="1" l="1"/>
  <c r="CJ58" i="1"/>
  <c r="K42" i="23" l="1"/>
  <c r="K44" i="23" s="1"/>
  <c r="J42" i="23"/>
  <c r="J44" i="23" s="1"/>
  <c r="I42" i="23"/>
  <c r="I44" i="23" s="1"/>
  <c r="H42" i="23"/>
  <c r="H44" i="23" s="1"/>
  <c r="G42" i="23"/>
  <c r="G44" i="23" s="1"/>
  <c r="F42" i="23"/>
  <c r="F44" i="23" s="1"/>
  <c r="E42" i="23"/>
  <c r="E44" i="23" s="1"/>
  <c r="D42" i="23"/>
  <c r="D44" i="23" s="1"/>
  <c r="C42" i="23"/>
  <c r="B42" i="23"/>
  <c r="B44" i="23" s="1"/>
  <c r="C29" i="23"/>
  <c r="C44" i="23" s="1"/>
  <c r="L10" i="15" l="1"/>
  <c r="H26" i="19"/>
  <c r="G26" i="19"/>
  <c r="E26" i="19"/>
  <c r="D26" i="19"/>
  <c r="H25" i="19"/>
  <c r="G25" i="19"/>
  <c r="E25" i="19"/>
  <c r="D25" i="19"/>
  <c r="H24" i="19"/>
  <c r="G24" i="19"/>
  <c r="E24" i="19"/>
  <c r="D24" i="19"/>
  <c r="H23" i="19"/>
  <c r="G23" i="19"/>
  <c r="E23" i="19"/>
  <c r="D23" i="19"/>
  <c r="H22" i="19"/>
  <c r="G22" i="19"/>
  <c r="E22" i="19"/>
  <c r="D22" i="19"/>
  <c r="G27" i="18"/>
  <c r="D27" i="18"/>
  <c r="G26" i="18"/>
  <c r="D26" i="18"/>
  <c r="G25" i="18"/>
  <c r="D25" i="18"/>
  <c r="G24" i="18"/>
  <c r="D24" i="18"/>
  <c r="G23" i="18"/>
  <c r="D23" i="18"/>
  <c r="G16" i="18"/>
  <c r="D16" i="18"/>
  <c r="G15" i="18"/>
  <c r="D15" i="18"/>
  <c r="G14" i="18"/>
  <c r="D14" i="18"/>
  <c r="G13" i="18"/>
  <c r="D13" i="18"/>
  <c r="G12" i="18"/>
  <c r="D12" i="18"/>
  <c r="G11" i="18"/>
  <c r="D11" i="18"/>
  <c r="G10" i="18"/>
  <c r="D10" i="18"/>
  <c r="G9" i="18"/>
  <c r="D9" i="18"/>
  <c r="G7" i="18"/>
  <c r="D7" i="18"/>
  <c r="M22" i="17"/>
  <c r="K22" i="17"/>
  <c r="I22" i="17"/>
  <c r="G22" i="17"/>
  <c r="E22" i="17"/>
  <c r="M15" i="17"/>
  <c r="K15" i="17"/>
  <c r="K14" i="17" s="1"/>
  <c r="I15" i="17"/>
  <c r="G15" i="17"/>
  <c r="G14" i="17" s="1"/>
  <c r="E15" i="17"/>
  <c r="M14" i="17"/>
  <c r="I14" i="17"/>
  <c r="E14" i="17"/>
  <c r="M8" i="17"/>
  <c r="K8" i="17"/>
  <c r="I8" i="17"/>
  <c r="G8" i="17"/>
  <c r="E8" i="17"/>
  <c r="M7" i="17"/>
  <c r="I7" i="17"/>
  <c r="E7" i="17"/>
  <c r="M24" i="16"/>
  <c r="G24" i="16"/>
  <c r="M16" i="16"/>
  <c r="K16" i="16"/>
  <c r="I16" i="16"/>
  <c r="G16" i="16"/>
  <c r="E16" i="16"/>
  <c r="G15" i="16"/>
  <c r="M13" i="16"/>
  <c r="M7" i="16" s="1"/>
  <c r="K13" i="16"/>
  <c r="I13" i="16"/>
  <c r="I7" i="16" s="1"/>
  <c r="G13" i="16"/>
  <c r="E13" i="16"/>
  <c r="E7" i="16" s="1"/>
  <c r="E6" i="16" s="1"/>
  <c r="K7" i="16"/>
  <c r="G7" i="16"/>
  <c r="M21" i="15"/>
  <c r="J21" i="15"/>
  <c r="N20" i="15"/>
  <c r="L20" i="15"/>
  <c r="O20" i="15" s="1"/>
  <c r="N19" i="15"/>
  <c r="L19" i="15"/>
  <c r="O19" i="15" s="1"/>
  <c r="N18" i="15"/>
  <c r="L18" i="15"/>
  <c r="O18" i="15" s="1"/>
  <c r="N17" i="15"/>
  <c r="L17" i="15"/>
  <c r="O17" i="15" s="1"/>
  <c r="N16" i="15"/>
  <c r="K16" i="15"/>
  <c r="K21" i="15" s="1"/>
  <c r="N15" i="15"/>
  <c r="L15" i="15"/>
  <c r="O15" i="15" s="1"/>
  <c r="N14" i="15"/>
  <c r="L14" i="15"/>
  <c r="O14" i="15" s="1"/>
  <c r="N13" i="15"/>
  <c r="L13" i="15"/>
  <c r="O13" i="15" s="1"/>
  <c r="N12" i="15"/>
  <c r="L12" i="15"/>
  <c r="O12" i="15" s="1"/>
  <c r="N11" i="15"/>
  <c r="K11" i="15"/>
  <c r="L11" i="15" s="1"/>
  <c r="O11" i="15" s="1"/>
  <c r="O10" i="15"/>
  <c r="N10" i="15"/>
  <c r="N9" i="15"/>
  <c r="L9" i="15"/>
  <c r="O9" i="15" s="1"/>
  <c r="O8" i="15" s="1"/>
  <c r="F9" i="15"/>
  <c r="N8" i="15"/>
  <c r="N21" i="15" s="1"/>
  <c r="L8" i="15"/>
  <c r="F8" i="15"/>
  <c r="G7" i="17" l="1"/>
  <c r="H8" i="17" s="1"/>
  <c r="K7" i="17"/>
  <c r="L27" i="17" s="1"/>
  <c r="F8" i="17"/>
  <c r="J8" i="17"/>
  <c r="N8" i="17"/>
  <c r="L21" i="15"/>
  <c r="F26" i="17"/>
  <c r="F25" i="17"/>
  <c r="F24" i="17"/>
  <c r="F23" i="17"/>
  <c r="F21" i="17"/>
  <c r="F19" i="17"/>
  <c r="F13" i="17"/>
  <c r="F12" i="17"/>
  <c r="F27" i="17"/>
  <c r="H27" i="17"/>
  <c r="H20" i="17"/>
  <c r="H18" i="17"/>
  <c r="H17" i="17"/>
  <c r="H16" i="17"/>
  <c r="H26" i="17"/>
  <c r="H25" i="17"/>
  <c r="H24" i="17"/>
  <c r="H23" i="17"/>
  <c r="J26" i="17"/>
  <c r="J25" i="17"/>
  <c r="J24" i="17"/>
  <c r="J23" i="17"/>
  <c r="J21" i="17"/>
  <c r="J19" i="17"/>
  <c r="J13" i="17"/>
  <c r="J12" i="17"/>
  <c r="J11" i="17"/>
  <c r="J27" i="17"/>
  <c r="L20" i="17"/>
  <c r="L17" i="17"/>
  <c r="L26" i="17"/>
  <c r="L24" i="17"/>
  <c r="N26" i="17"/>
  <c r="N25" i="17"/>
  <c r="N24" i="17"/>
  <c r="N23" i="17"/>
  <c r="N21" i="17"/>
  <c r="N19" i="17"/>
  <c r="N13" i="17"/>
  <c r="N12" i="17"/>
  <c r="N11" i="17"/>
  <c r="N27" i="17"/>
  <c r="H9" i="17"/>
  <c r="H10" i="17"/>
  <c r="H11" i="17"/>
  <c r="H12" i="17"/>
  <c r="H13" i="17"/>
  <c r="F14" i="17"/>
  <c r="H14" i="17"/>
  <c r="J14" i="17"/>
  <c r="L14" i="17"/>
  <c r="N14" i="17"/>
  <c r="F15" i="17"/>
  <c r="H15" i="17"/>
  <c r="J15" i="17"/>
  <c r="N15" i="17"/>
  <c r="J16" i="17"/>
  <c r="F17" i="17"/>
  <c r="N17" i="17"/>
  <c r="F18" i="17"/>
  <c r="N18" i="17"/>
  <c r="H19" i="17"/>
  <c r="F20" i="17"/>
  <c r="N20" i="17"/>
  <c r="H21" i="17"/>
  <c r="H22" i="17"/>
  <c r="L16" i="15"/>
  <c r="O16" i="15" s="1"/>
  <c r="O21" i="15" s="1"/>
  <c r="G6" i="16"/>
  <c r="H16" i="16" s="1"/>
  <c r="I6" i="16"/>
  <c r="K6" i="16"/>
  <c r="L7" i="16" s="1"/>
  <c r="M6" i="16"/>
  <c r="F7" i="17"/>
  <c r="H7" i="17"/>
  <c r="J7" i="17"/>
  <c r="L7" i="17"/>
  <c r="N7" i="17"/>
  <c r="F9" i="17"/>
  <c r="J9" i="17"/>
  <c r="N9" i="17"/>
  <c r="F10" i="17"/>
  <c r="J10" i="17"/>
  <c r="N10" i="17"/>
  <c r="F11" i="17"/>
  <c r="L12" i="17"/>
  <c r="F16" i="17"/>
  <c r="N16" i="17"/>
  <c r="J17" i="17"/>
  <c r="J18" i="17"/>
  <c r="L19" i="17"/>
  <c r="J20" i="17"/>
  <c r="L21" i="17"/>
  <c r="F22" i="17"/>
  <c r="J22" i="17"/>
  <c r="N22" i="17"/>
  <c r="L8" i="17" l="1"/>
  <c r="L13" i="17"/>
  <c r="L11" i="17"/>
  <c r="L22" i="17"/>
  <c r="L15" i="17"/>
  <c r="L10" i="17"/>
  <c r="L9" i="17"/>
  <c r="L23" i="17"/>
  <c r="L25" i="17"/>
  <c r="L16" i="17"/>
  <c r="L18" i="17"/>
  <c r="N33" i="16"/>
  <c r="N32" i="16"/>
  <c r="N31" i="16"/>
  <c r="N30" i="16"/>
  <c r="N29" i="16"/>
  <c r="N28" i="16"/>
  <c r="N27" i="16"/>
  <c r="N26" i="16"/>
  <c r="N25" i="16"/>
  <c r="N23" i="16"/>
  <c r="N22" i="16"/>
  <c r="N21" i="16"/>
  <c r="N20" i="16"/>
  <c r="N18" i="16"/>
  <c r="N17" i="16"/>
  <c r="N14" i="16"/>
  <c r="N12" i="16"/>
  <c r="N11" i="16"/>
  <c r="N10" i="16"/>
  <c r="N9" i="16"/>
  <c r="N8" i="16"/>
  <c r="N19" i="16"/>
  <c r="N15" i="16"/>
  <c r="N6" i="16"/>
  <c r="J33" i="16"/>
  <c r="J32" i="16"/>
  <c r="J31" i="16"/>
  <c r="J30" i="16"/>
  <c r="J29" i="16"/>
  <c r="J28" i="16"/>
  <c r="J27" i="16"/>
  <c r="J26" i="16"/>
  <c r="J25" i="16"/>
  <c r="J23" i="16"/>
  <c r="J22" i="16"/>
  <c r="J21" i="16"/>
  <c r="J20" i="16"/>
  <c r="J18" i="16"/>
  <c r="J17" i="16"/>
  <c r="J14" i="16"/>
  <c r="J12" i="16"/>
  <c r="J11" i="16"/>
  <c r="J10" i="16"/>
  <c r="J9" i="16"/>
  <c r="J8" i="16"/>
  <c r="J24" i="16"/>
  <c r="J19" i="16"/>
  <c r="J15" i="16"/>
  <c r="J6" i="16"/>
  <c r="H24" i="16"/>
  <c r="L13" i="16"/>
  <c r="N24" i="16"/>
  <c r="J16" i="16"/>
  <c r="J13" i="16"/>
  <c r="J7" i="16"/>
  <c r="L24" i="16"/>
  <c r="L19" i="16"/>
  <c r="L15" i="16"/>
  <c r="L33" i="16"/>
  <c r="L32" i="16"/>
  <c r="L31" i="16"/>
  <c r="L30" i="16"/>
  <c r="L29" i="16"/>
  <c r="L28" i="16"/>
  <c r="L27" i="16"/>
  <c r="L26" i="16"/>
  <c r="L25" i="16"/>
  <c r="L23" i="16"/>
  <c r="L22" i="16"/>
  <c r="L21" i="16"/>
  <c r="L20" i="16"/>
  <c r="L18" i="16"/>
  <c r="L17" i="16"/>
  <c r="L14" i="16"/>
  <c r="L12" i="16"/>
  <c r="L11" i="16"/>
  <c r="L10" i="16"/>
  <c r="L9" i="16"/>
  <c r="L8" i="16"/>
  <c r="L6" i="16"/>
  <c r="H19" i="16"/>
  <c r="H33" i="16"/>
  <c r="H32" i="16"/>
  <c r="H31" i="16"/>
  <c r="H30" i="16"/>
  <c r="H29" i="16"/>
  <c r="H28" i="16"/>
  <c r="H27" i="16"/>
  <c r="H26" i="16"/>
  <c r="H25" i="16"/>
  <c r="H23" i="16"/>
  <c r="H22" i="16"/>
  <c r="H21" i="16"/>
  <c r="H20" i="16"/>
  <c r="H18" i="16"/>
  <c r="H17" i="16"/>
  <c r="H14" i="16"/>
  <c r="H12" i="16"/>
  <c r="H11" i="16"/>
  <c r="H10" i="16"/>
  <c r="H9" i="16"/>
  <c r="H8" i="16"/>
  <c r="H6" i="16"/>
  <c r="L16" i="16"/>
  <c r="H15" i="16"/>
  <c r="H13" i="16"/>
  <c r="H7" i="16"/>
  <c r="N16" i="16"/>
  <c r="N13" i="16"/>
  <c r="N7" i="16"/>
  <c r="D27" i="13" l="1"/>
  <c r="C27" i="13"/>
  <c r="L26" i="13"/>
  <c r="K26" i="13"/>
  <c r="J26" i="13"/>
  <c r="I26" i="13"/>
  <c r="H26" i="13"/>
  <c r="G26" i="13"/>
  <c r="F26" i="13"/>
  <c r="E26" i="13"/>
  <c r="D26" i="13"/>
  <c r="C26" i="13"/>
  <c r="L25" i="13"/>
  <c r="K25" i="13"/>
  <c r="J25" i="13"/>
  <c r="I25" i="13"/>
  <c r="H25" i="13"/>
  <c r="G25" i="13"/>
  <c r="F25" i="13"/>
  <c r="E25" i="13"/>
  <c r="D25" i="13"/>
  <c r="C25" i="13"/>
  <c r="L24" i="13"/>
  <c r="K24" i="13"/>
  <c r="J24" i="13"/>
  <c r="I24" i="13"/>
  <c r="H24" i="13"/>
  <c r="G24" i="13"/>
  <c r="F24" i="13"/>
  <c r="E24" i="13"/>
  <c r="D24" i="13"/>
  <c r="C24" i="13"/>
  <c r="L23" i="13"/>
  <c r="K23" i="13"/>
  <c r="J23" i="13"/>
  <c r="I23" i="13"/>
  <c r="H23" i="13"/>
  <c r="G23" i="13"/>
  <c r="F23" i="13"/>
  <c r="E23" i="13"/>
  <c r="D23" i="13"/>
  <c r="C23" i="13"/>
  <c r="L22" i="13"/>
  <c r="K22" i="13"/>
  <c r="J22" i="13"/>
  <c r="I22" i="13"/>
  <c r="H22" i="13"/>
  <c r="G22" i="13"/>
  <c r="F22" i="13"/>
  <c r="E22" i="13"/>
  <c r="D22" i="13"/>
  <c r="C22" i="13"/>
  <c r="L15" i="13"/>
  <c r="K15" i="13"/>
  <c r="J15" i="13"/>
  <c r="I15" i="13"/>
  <c r="H15" i="13"/>
  <c r="G15" i="13"/>
  <c r="F15" i="13"/>
  <c r="E15" i="13"/>
  <c r="D15" i="13"/>
  <c r="C15" i="13"/>
  <c r="L14" i="13"/>
  <c r="K14" i="13"/>
  <c r="J14" i="13"/>
  <c r="I14" i="13"/>
  <c r="H14" i="13"/>
  <c r="G14" i="13"/>
  <c r="F14" i="13"/>
  <c r="E14" i="13"/>
  <c r="D14" i="13"/>
  <c r="C14" i="13"/>
  <c r="L13" i="13"/>
  <c r="K13" i="13"/>
  <c r="J13" i="13"/>
  <c r="I13" i="13"/>
  <c r="H13" i="13"/>
  <c r="G13" i="13"/>
  <c r="F13" i="13"/>
  <c r="E13" i="13"/>
  <c r="D13" i="13"/>
  <c r="C13" i="13"/>
  <c r="L12" i="13"/>
  <c r="K12" i="13"/>
  <c r="J12" i="13"/>
  <c r="I12" i="13"/>
  <c r="H12" i="13"/>
  <c r="G12" i="13"/>
  <c r="F12" i="13"/>
  <c r="E12" i="13"/>
  <c r="D12" i="13"/>
  <c r="C12" i="13"/>
  <c r="L11" i="13"/>
  <c r="K11" i="13"/>
  <c r="J11" i="13"/>
  <c r="I11" i="13"/>
  <c r="H11" i="13"/>
  <c r="G11" i="13"/>
  <c r="F11" i="13"/>
  <c r="E11" i="13"/>
  <c r="D11" i="13"/>
  <c r="C11" i="13"/>
  <c r="L10" i="13"/>
  <c r="K10" i="13"/>
  <c r="J10" i="13"/>
  <c r="I10" i="13"/>
  <c r="H10" i="13"/>
  <c r="G10" i="13"/>
  <c r="F10" i="13"/>
  <c r="E10" i="13"/>
  <c r="D10" i="13"/>
  <c r="C10" i="13"/>
  <c r="L9" i="13"/>
  <c r="K9" i="13"/>
  <c r="J9" i="13"/>
  <c r="I9" i="13"/>
  <c r="H9" i="13"/>
  <c r="G9" i="13"/>
  <c r="F9" i="13"/>
  <c r="E9" i="13"/>
  <c r="D9" i="13"/>
  <c r="C9" i="13"/>
  <c r="L8" i="13"/>
  <c r="K8" i="13"/>
  <c r="J8" i="13"/>
  <c r="I8" i="13"/>
  <c r="H8" i="13"/>
  <c r="G8" i="13"/>
  <c r="F8" i="13"/>
  <c r="E8" i="13"/>
  <c r="D8" i="13"/>
  <c r="C8" i="13"/>
  <c r="L7" i="13"/>
  <c r="K7" i="13"/>
  <c r="J7" i="13"/>
  <c r="I7" i="13"/>
  <c r="H7" i="13"/>
  <c r="G7" i="13"/>
  <c r="F7" i="13"/>
  <c r="E7" i="13"/>
  <c r="D7" i="13"/>
  <c r="C7" i="13"/>
  <c r="L6" i="13"/>
  <c r="K6" i="13"/>
  <c r="J6" i="13"/>
  <c r="I6" i="13"/>
  <c r="H6" i="13"/>
  <c r="G6" i="13"/>
  <c r="F6" i="13"/>
  <c r="E6" i="13"/>
  <c r="D6" i="13"/>
  <c r="C6" i="13"/>
  <c r="H26" i="12"/>
  <c r="G26" i="12"/>
  <c r="F26" i="12"/>
  <c r="E26" i="12"/>
  <c r="D26" i="12"/>
  <c r="C26" i="12"/>
  <c r="H25" i="12"/>
  <c r="G25" i="12"/>
  <c r="F25" i="12"/>
  <c r="E25" i="12"/>
  <c r="D25" i="12"/>
  <c r="C25" i="12"/>
  <c r="H24" i="12"/>
  <c r="G24" i="12"/>
  <c r="F24" i="12"/>
  <c r="E24" i="12"/>
  <c r="D24" i="12"/>
  <c r="C24" i="12"/>
  <c r="H23" i="12"/>
  <c r="G23" i="12"/>
  <c r="F23" i="12"/>
  <c r="E23" i="12"/>
  <c r="D23" i="12"/>
  <c r="C23" i="12"/>
  <c r="H22" i="12"/>
  <c r="G22" i="12"/>
  <c r="F22" i="12"/>
  <c r="E22" i="12"/>
  <c r="D22" i="12"/>
  <c r="C22" i="12"/>
  <c r="E15" i="12"/>
  <c r="D15" i="12"/>
  <c r="C15" i="12"/>
  <c r="E14" i="12"/>
  <c r="D14" i="12"/>
  <c r="C14" i="12"/>
  <c r="E13" i="12"/>
  <c r="D13" i="12"/>
  <c r="C13" i="12"/>
  <c r="E12" i="12"/>
  <c r="D12" i="12"/>
  <c r="C12" i="12"/>
  <c r="H11" i="12"/>
  <c r="G11" i="12"/>
  <c r="F11" i="12"/>
  <c r="E11" i="12"/>
  <c r="D11" i="12"/>
  <c r="C11" i="12"/>
  <c r="E10" i="12"/>
  <c r="D10" i="12"/>
  <c r="C10" i="12"/>
  <c r="E9" i="12"/>
  <c r="D9" i="12"/>
  <c r="C9" i="12"/>
  <c r="H8" i="12"/>
  <c r="F8" i="12"/>
  <c r="H7" i="12"/>
  <c r="G7" i="12"/>
  <c r="F7" i="12"/>
  <c r="E7" i="12"/>
  <c r="D7" i="12"/>
  <c r="C7" i="12"/>
  <c r="E6" i="12"/>
  <c r="D6" i="12"/>
  <c r="C6" i="12"/>
  <c r="D15" i="11"/>
  <c r="C15" i="11"/>
  <c r="D14" i="11"/>
  <c r="C14" i="11"/>
  <c r="D13" i="11"/>
  <c r="C13" i="11"/>
  <c r="D12" i="11"/>
  <c r="C12" i="11"/>
  <c r="D11" i="11"/>
  <c r="C11" i="11"/>
  <c r="D10" i="11"/>
  <c r="C10" i="11"/>
  <c r="D9" i="11"/>
  <c r="C9" i="11"/>
  <c r="D8" i="11"/>
  <c r="C8" i="11"/>
  <c r="D7" i="11"/>
  <c r="C7" i="11"/>
  <c r="D6" i="11"/>
  <c r="C6" i="11"/>
  <c r="D25" i="10"/>
  <c r="C25" i="10"/>
  <c r="D24" i="10"/>
  <c r="C24" i="10"/>
  <c r="D23" i="10"/>
  <c r="C23" i="10"/>
  <c r="D22" i="10"/>
  <c r="C22" i="10"/>
  <c r="D21" i="10"/>
  <c r="C21" i="10"/>
  <c r="D20" i="10"/>
  <c r="C20" i="10"/>
  <c r="D19" i="10"/>
  <c r="C19" i="10"/>
  <c r="D18" i="10"/>
  <c r="C18" i="10"/>
  <c r="D17" i="10"/>
  <c r="C17" i="10"/>
  <c r="D16" i="10"/>
  <c r="C16" i="10"/>
  <c r="D15" i="10"/>
  <c r="C15" i="10"/>
  <c r="D14" i="10"/>
  <c r="C14" i="10"/>
  <c r="D13" i="10"/>
  <c r="C13" i="10"/>
  <c r="D12" i="10"/>
  <c r="C12" i="10"/>
  <c r="D11" i="10"/>
  <c r="C11" i="10"/>
  <c r="D10" i="10"/>
  <c r="C10" i="10"/>
  <c r="D9" i="10"/>
  <c r="C9" i="10"/>
  <c r="D8" i="10"/>
  <c r="C8" i="10"/>
  <c r="D7" i="10"/>
  <c r="C7" i="10"/>
  <c r="D6" i="10"/>
  <c r="C6" i="10"/>
  <c r="G50" i="9"/>
  <c r="D50" i="9"/>
  <c r="G49" i="9"/>
  <c r="D49" i="9"/>
  <c r="G48" i="9"/>
  <c r="D48" i="9"/>
  <c r="G47" i="9"/>
  <c r="D47" i="9"/>
  <c r="G46" i="9"/>
  <c r="D46" i="9"/>
  <c r="G26" i="9"/>
  <c r="D26" i="9"/>
  <c r="G25" i="9"/>
  <c r="D25" i="9"/>
  <c r="J24" i="9"/>
  <c r="G24" i="9"/>
  <c r="D24" i="9"/>
  <c r="J23" i="9"/>
  <c r="G23" i="9"/>
  <c r="D23" i="9"/>
  <c r="J22" i="9"/>
  <c r="G22" i="9"/>
  <c r="D22" i="9"/>
  <c r="CN61" i="1" l="1"/>
  <c r="CO41" i="1"/>
  <c r="M24" i="6"/>
  <c r="K24" i="6"/>
  <c r="J24" i="6"/>
  <c r="I24" i="6"/>
  <c r="H24" i="6"/>
  <c r="G24" i="6"/>
  <c r="F24" i="6"/>
  <c r="E24" i="6"/>
  <c r="D24" i="6"/>
  <c r="C24" i="6"/>
  <c r="M23" i="6"/>
  <c r="K23" i="6"/>
  <c r="J23" i="6"/>
  <c r="I23" i="6"/>
  <c r="H23" i="6"/>
  <c r="G23" i="6"/>
  <c r="F23" i="6"/>
  <c r="E23" i="6"/>
  <c r="D23" i="6"/>
  <c r="C23" i="6"/>
  <c r="M22" i="6"/>
  <c r="M25" i="6" s="1"/>
  <c r="K22" i="6"/>
  <c r="K25" i="6" s="1"/>
  <c r="J22" i="6"/>
  <c r="J25" i="6" s="1"/>
  <c r="I22" i="6"/>
  <c r="I25" i="6" s="1"/>
  <c r="H22" i="6"/>
  <c r="H25" i="6" s="1"/>
  <c r="G22" i="6"/>
  <c r="G25" i="6" s="1"/>
  <c r="F22" i="6"/>
  <c r="F25" i="6" s="1"/>
  <c r="E22" i="6"/>
  <c r="E25" i="6" s="1"/>
  <c r="D22" i="6"/>
  <c r="D25" i="6" s="1"/>
  <c r="C22" i="6"/>
  <c r="C25" i="6" s="1"/>
  <c r="V17" i="6"/>
  <c r="U17" i="6"/>
  <c r="T17" i="6"/>
  <c r="S17" i="6"/>
  <c r="R17" i="6"/>
  <c r="L17" i="6"/>
  <c r="K17" i="6"/>
  <c r="J17" i="6"/>
  <c r="I17" i="6"/>
  <c r="H17" i="6"/>
  <c r="G17" i="6"/>
  <c r="F17" i="6"/>
  <c r="E17" i="6"/>
  <c r="D17" i="6"/>
  <c r="C17" i="6"/>
  <c r="V14" i="6"/>
  <c r="U14" i="6"/>
  <c r="T14" i="6"/>
  <c r="S14" i="6"/>
  <c r="R14" i="6"/>
  <c r="L14" i="6"/>
  <c r="K14" i="6"/>
  <c r="J14" i="6"/>
  <c r="I14" i="6"/>
  <c r="H14" i="6"/>
  <c r="G14" i="6"/>
  <c r="F14" i="6"/>
  <c r="E14" i="6"/>
  <c r="D14" i="6"/>
  <c r="C14" i="6"/>
  <c r="V9" i="6"/>
  <c r="U9" i="6"/>
  <c r="T9" i="6"/>
  <c r="S9" i="6"/>
  <c r="R9" i="6"/>
  <c r="L9" i="6"/>
  <c r="K9" i="6"/>
  <c r="J9" i="6"/>
  <c r="I9" i="6"/>
  <c r="H9" i="6"/>
  <c r="G9" i="6"/>
  <c r="F9" i="6"/>
  <c r="E9" i="6"/>
  <c r="D9" i="6"/>
  <c r="C9" i="6"/>
  <c r="I24" i="5"/>
  <c r="M23" i="5"/>
  <c r="K23" i="5"/>
  <c r="J23" i="5"/>
  <c r="I23" i="5"/>
  <c r="H23" i="5"/>
  <c r="G23" i="5"/>
  <c r="F23" i="5"/>
  <c r="E23" i="5"/>
  <c r="D23" i="5"/>
  <c r="C23" i="5"/>
  <c r="M22" i="5"/>
  <c r="K22" i="5"/>
  <c r="J22" i="5"/>
  <c r="I22" i="5"/>
  <c r="H22" i="5"/>
  <c r="G22" i="5"/>
  <c r="F22" i="5"/>
  <c r="E22" i="5"/>
  <c r="D22" i="5"/>
  <c r="C22" i="5"/>
  <c r="M21" i="5"/>
  <c r="M24" i="5" s="1"/>
  <c r="K21" i="5"/>
  <c r="K24" i="5" s="1"/>
  <c r="J21" i="5"/>
  <c r="J24" i="5" s="1"/>
  <c r="I21" i="5"/>
  <c r="H21" i="5"/>
  <c r="H24" i="5" s="1"/>
  <c r="G21" i="5"/>
  <c r="G24" i="5" s="1"/>
  <c r="F21" i="5"/>
  <c r="F24" i="5" s="1"/>
  <c r="E21" i="5"/>
  <c r="E24" i="5" s="1"/>
  <c r="D21" i="5"/>
  <c r="D24" i="5" s="1"/>
  <c r="C21" i="5"/>
  <c r="C24" i="5" s="1"/>
  <c r="W17" i="5"/>
  <c r="V17" i="5"/>
  <c r="U17" i="5"/>
  <c r="T17" i="5"/>
  <c r="S17" i="5"/>
  <c r="L17" i="5"/>
  <c r="K17" i="5"/>
  <c r="J17" i="5"/>
  <c r="I17" i="5"/>
  <c r="H17" i="5"/>
  <c r="G17" i="5"/>
  <c r="F17" i="5"/>
  <c r="E17" i="5"/>
  <c r="D17" i="5"/>
  <c r="C17" i="5"/>
  <c r="W14" i="5"/>
  <c r="V14" i="5"/>
  <c r="V19" i="5" s="1"/>
  <c r="U14" i="5"/>
  <c r="T14" i="5"/>
  <c r="T19" i="5" s="1"/>
  <c r="S14" i="5"/>
  <c r="L14" i="5"/>
  <c r="K14" i="5"/>
  <c r="J14" i="5"/>
  <c r="J19" i="5" s="1"/>
  <c r="I14" i="5"/>
  <c r="H14" i="5"/>
  <c r="H19" i="5" s="1"/>
  <c r="G14" i="5"/>
  <c r="F14" i="5"/>
  <c r="F19" i="5" s="1"/>
  <c r="E14" i="5"/>
  <c r="D14" i="5"/>
  <c r="C14" i="5"/>
  <c r="W9" i="5"/>
  <c r="W19" i="5" s="1"/>
  <c r="V9" i="5"/>
  <c r="U9" i="5"/>
  <c r="U19" i="5" s="1"/>
  <c r="T9" i="5"/>
  <c r="S9" i="5"/>
  <c r="S19" i="5" s="1"/>
  <c r="L9" i="5"/>
  <c r="L19" i="5" s="1"/>
  <c r="K9" i="5"/>
  <c r="K19" i="5" s="1"/>
  <c r="J9" i="5"/>
  <c r="I9" i="5"/>
  <c r="I19" i="5" s="1"/>
  <c r="H9" i="5"/>
  <c r="G9" i="5"/>
  <c r="G19" i="5" s="1"/>
  <c r="F9" i="5"/>
  <c r="E9" i="5"/>
  <c r="E19" i="5" s="1"/>
  <c r="D9" i="5"/>
  <c r="D19" i="5" s="1"/>
  <c r="C9" i="5"/>
  <c r="C19" i="5" s="1"/>
  <c r="C27" i="4"/>
  <c r="B27" i="4"/>
  <c r="C26" i="4"/>
  <c r="B26" i="4"/>
  <c r="C25" i="4"/>
  <c r="B25" i="4"/>
  <c r="C24" i="4"/>
  <c r="B24" i="4"/>
  <c r="C23" i="4"/>
  <c r="B23" i="4"/>
  <c r="O46" i="3"/>
  <c r="F46" i="3"/>
  <c r="C45" i="3"/>
  <c r="R46" i="3" s="1"/>
  <c r="R44" i="3"/>
  <c r="D44" i="3"/>
  <c r="C43" i="3"/>
  <c r="N44" i="3" s="1"/>
  <c r="C41" i="3"/>
  <c r="R42" i="3" s="1"/>
  <c r="C39" i="3"/>
  <c r="R40" i="3" s="1"/>
  <c r="O38" i="3"/>
  <c r="F38" i="3"/>
  <c r="C37" i="3"/>
  <c r="R38" i="3" s="1"/>
  <c r="R36" i="3"/>
  <c r="N36" i="3"/>
  <c r="D36" i="3"/>
  <c r="C35" i="3"/>
  <c r="Q36" i="3" s="1"/>
  <c r="R34" i="3"/>
  <c r="N34" i="3"/>
  <c r="D34" i="3"/>
  <c r="C33" i="3"/>
  <c r="Q34" i="3" s="1"/>
  <c r="R32" i="3"/>
  <c r="N32" i="3"/>
  <c r="D32" i="3"/>
  <c r="C31" i="3"/>
  <c r="Q32" i="3" s="1"/>
  <c r="R30" i="3"/>
  <c r="N30" i="3"/>
  <c r="D30" i="3"/>
  <c r="C29" i="3"/>
  <c r="Q30" i="3" s="1"/>
  <c r="R28" i="3"/>
  <c r="N28" i="3"/>
  <c r="D28" i="3"/>
  <c r="C27" i="3"/>
  <c r="Q28" i="3" s="1"/>
  <c r="S26" i="3"/>
  <c r="R26" i="3"/>
  <c r="Q26" i="3"/>
  <c r="P26" i="3"/>
  <c r="O26" i="3"/>
  <c r="N26" i="3"/>
  <c r="M26" i="3"/>
  <c r="L26" i="3"/>
  <c r="K26" i="3"/>
  <c r="J26" i="3"/>
  <c r="I26" i="3"/>
  <c r="H26" i="3"/>
  <c r="G26" i="3"/>
  <c r="F26" i="3"/>
  <c r="E26" i="3"/>
  <c r="D26" i="3"/>
  <c r="C23" i="3"/>
  <c r="O24" i="3" s="1"/>
  <c r="C21" i="3"/>
  <c r="R22" i="3" s="1"/>
  <c r="C19" i="3"/>
  <c r="S20" i="3" s="1"/>
  <c r="C17" i="3"/>
  <c r="R18" i="3" s="1"/>
  <c r="C15" i="3"/>
  <c r="S16" i="3" s="1"/>
  <c r="C13" i="3"/>
  <c r="R14" i="3" s="1"/>
  <c r="C11" i="3"/>
  <c r="S12" i="3" s="1"/>
  <c r="C9" i="3"/>
  <c r="R10" i="3" s="1"/>
  <c r="C7" i="3"/>
  <c r="S8" i="3" s="1"/>
  <c r="S6" i="3"/>
  <c r="R6" i="3"/>
  <c r="Q6" i="3"/>
  <c r="P6" i="3"/>
  <c r="O6" i="3"/>
  <c r="N6" i="3"/>
  <c r="M6" i="3"/>
  <c r="L6" i="3"/>
  <c r="K6" i="3"/>
  <c r="J6" i="3"/>
  <c r="I6" i="3"/>
  <c r="H6" i="3"/>
  <c r="G6" i="3"/>
  <c r="F6" i="3"/>
  <c r="E6" i="3"/>
  <c r="D6" i="3"/>
  <c r="R19" i="6" l="1"/>
  <c r="T19" i="6"/>
  <c r="V19" i="6"/>
  <c r="D19" i="6"/>
  <c r="F19" i="6"/>
  <c r="H19" i="6"/>
  <c r="J19" i="6"/>
  <c r="L19" i="6"/>
  <c r="S19" i="6"/>
  <c r="U19" i="6"/>
  <c r="F8" i="3"/>
  <c r="J8" i="3"/>
  <c r="N8" i="3"/>
  <c r="R8" i="3"/>
  <c r="F12" i="3"/>
  <c r="J12" i="3"/>
  <c r="N12" i="3"/>
  <c r="R12" i="3"/>
  <c r="F16" i="3"/>
  <c r="J16" i="3"/>
  <c r="N16" i="3"/>
  <c r="R16" i="3"/>
  <c r="F20" i="3"/>
  <c r="J20" i="3"/>
  <c r="N20" i="3"/>
  <c r="R20" i="3"/>
  <c r="F24" i="3"/>
  <c r="K24" i="3"/>
  <c r="S24" i="3"/>
  <c r="N40" i="3"/>
  <c r="M42" i="3"/>
  <c r="Q42" i="3"/>
  <c r="D8" i="3"/>
  <c r="H8" i="3"/>
  <c r="L8" i="3"/>
  <c r="P8" i="3"/>
  <c r="D12" i="3"/>
  <c r="H12" i="3"/>
  <c r="L12" i="3"/>
  <c r="P12" i="3"/>
  <c r="D16" i="3"/>
  <c r="H16" i="3"/>
  <c r="L16" i="3"/>
  <c r="P16" i="3"/>
  <c r="D20" i="3"/>
  <c r="H20" i="3"/>
  <c r="L20" i="3"/>
  <c r="P20" i="3"/>
  <c r="D24" i="3"/>
  <c r="H24" i="3"/>
  <c r="J28" i="3"/>
  <c r="P28" i="3"/>
  <c r="J30" i="3"/>
  <c r="P30" i="3"/>
  <c r="J32" i="3"/>
  <c r="P32" i="3"/>
  <c r="J34" i="3"/>
  <c r="P34" i="3"/>
  <c r="J36" i="3"/>
  <c r="P36" i="3"/>
  <c r="M38" i="3"/>
  <c r="Q38" i="3"/>
  <c r="D40" i="3"/>
  <c r="F42" i="3"/>
  <c r="O42" i="3"/>
  <c r="M46" i="3"/>
  <c r="Q46" i="3"/>
  <c r="E10" i="3"/>
  <c r="G10" i="3"/>
  <c r="I10" i="3"/>
  <c r="K10" i="3"/>
  <c r="M10" i="3"/>
  <c r="O10" i="3"/>
  <c r="Q10" i="3"/>
  <c r="S10" i="3"/>
  <c r="E14" i="3"/>
  <c r="G14" i="3"/>
  <c r="I14" i="3"/>
  <c r="K14" i="3"/>
  <c r="M14" i="3"/>
  <c r="O14" i="3"/>
  <c r="Q14" i="3"/>
  <c r="S14" i="3"/>
  <c r="E18" i="3"/>
  <c r="G18" i="3"/>
  <c r="I18" i="3"/>
  <c r="K18" i="3"/>
  <c r="M18" i="3"/>
  <c r="O18" i="3"/>
  <c r="Q18" i="3"/>
  <c r="S18" i="3"/>
  <c r="E22" i="3"/>
  <c r="G22" i="3"/>
  <c r="I22" i="3"/>
  <c r="K22" i="3"/>
  <c r="M22" i="3"/>
  <c r="O22" i="3"/>
  <c r="Q22" i="3"/>
  <c r="S22" i="3"/>
  <c r="C19" i="6"/>
  <c r="E19" i="6"/>
  <c r="G19" i="6"/>
  <c r="I19" i="6"/>
  <c r="K19" i="6"/>
  <c r="E8" i="3"/>
  <c r="G8" i="3"/>
  <c r="I8" i="3"/>
  <c r="K8" i="3"/>
  <c r="M8" i="3"/>
  <c r="O8" i="3"/>
  <c r="Q8" i="3"/>
  <c r="D10" i="3"/>
  <c r="F10" i="3"/>
  <c r="H10" i="3"/>
  <c r="J10" i="3"/>
  <c r="L10" i="3"/>
  <c r="N10" i="3"/>
  <c r="P10" i="3"/>
  <c r="E12" i="3"/>
  <c r="G12" i="3"/>
  <c r="I12" i="3"/>
  <c r="K12" i="3"/>
  <c r="M12" i="3"/>
  <c r="O12" i="3"/>
  <c r="Q12" i="3"/>
  <c r="D14" i="3"/>
  <c r="F14" i="3"/>
  <c r="H14" i="3"/>
  <c r="J14" i="3"/>
  <c r="L14" i="3"/>
  <c r="N14" i="3"/>
  <c r="P14" i="3"/>
  <c r="E16" i="3"/>
  <c r="G16" i="3"/>
  <c r="I16" i="3"/>
  <c r="K16" i="3"/>
  <c r="M16" i="3"/>
  <c r="O16" i="3"/>
  <c r="Q16" i="3"/>
  <c r="D18" i="3"/>
  <c r="F18" i="3"/>
  <c r="H18" i="3"/>
  <c r="J18" i="3"/>
  <c r="L18" i="3"/>
  <c r="N18" i="3"/>
  <c r="P18" i="3"/>
  <c r="E20" i="3"/>
  <c r="G20" i="3"/>
  <c r="I20" i="3"/>
  <c r="K20" i="3"/>
  <c r="M20" i="3"/>
  <c r="O20" i="3"/>
  <c r="Q20" i="3"/>
  <c r="D22" i="3"/>
  <c r="F22" i="3"/>
  <c r="H22" i="3"/>
  <c r="J22" i="3"/>
  <c r="L22" i="3"/>
  <c r="N22" i="3"/>
  <c r="P22" i="3"/>
  <c r="R24" i="3"/>
  <c r="P24" i="3"/>
  <c r="N24" i="3"/>
  <c r="L24" i="3"/>
  <c r="J24" i="3"/>
  <c r="E24" i="3"/>
  <c r="G24" i="3"/>
  <c r="I24" i="3"/>
  <c r="M24" i="3"/>
  <c r="Q24" i="3"/>
  <c r="Q40" i="3"/>
  <c r="O40" i="3"/>
  <c r="M40" i="3"/>
  <c r="F40" i="3"/>
  <c r="J40" i="3"/>
  <c r="P40" i="3"/>
  <c r="Q44" i="3"/>
  <c r="O44" i="3"/>
  <c r="M44" i="3"/>
  <c r="F44" i="3"/>
  <c r="J44" i="3"/>
  <c r="P44" i="3"/>
  <c r="F28" i="3"/>
  <c r="M28" i="3"/>
  <c r="O28" i="3"/>
  <c r="F30" i="3"/>
  <c r="M30" i="3"/>
  <c r="O30" i="3"/>
  <c r="F32" i="3"/>
  <c r="M32" i="3"/>
  <c r="O32" i="3"/>
  <c r="F34" i="3"/>
  <c r="M34" i="3"/>
  <c r="O34" i="3"/>
  <c r="F36" i="3"/>
  <c r="M36" i="3"/>
  <c r="O36" i="3"/>
  <c r="D38" i="3"/>
  <c r="J38" i="3"/>
  <c r="N38" i="3"/>
  <c r="P38" i="3"/>
  <c r="D42" i="3"/>
  <c r="J42" i="3"/>
  <c r="N42" i="3"/>
  <c r="P42" i="3"/>
  <c r="D46" i="3"/>
  <c r="J46" i="3"/>
  <c r="N46" i="3"/>
  <c r="P46" i="3"/>
  <c r="C40" i="3" l="1"/>
  <c r="C44" i="3"/>
  <c r="C46" i="3"/>
  <c r="C42" i="3"/>
  <c r="C38" i="3"/>
  <c r="D31" i="2" l="1"/>
  <c r="C31" i="2"/>
  <c r="D30" i="2"/>
  <c r="C30" i="2"/>
  <c r="D29" i="2"/>
  <c r="C29" i="2"/>
  <c r="D28" i="2"/>
  <c r="C28" i="2"/>
  <c r="D27" i="2"/>
  <c r="C27" i="2"/>
  <c r="D15" i="2"/>
  <c r="C15" i="2"/>
  <c r="D14" i="2"/>
  <c r="C14" i="2"/>
  <c r="D13" i="2"/>
  <c r="C13" i="2"/>
  <c r="D12" i="2"/>
  <c r="C12" i="2"/>
  <c r="D11" i="2"/>
  <c r="C11" i="2"/>
  <c r="D10" i="2"/>
  <c r="C10" i="2"/>
  <c r="D9" i="2"/>
  <c r="C9" i="2"/>
  <c r="D8" i="2"/>
  <c r="C8" i="2"/>
  <c r="D7" i="2"/>
  <c r="C7" i="2"/>
  <c r="D6" i="2"/>
  <c r="C6" i="2"/>
  <c r="BP64" i="1"/>
  <c r="BQ64" i="1" s="1"/>
  <c r="BO64" i="1"/>
  <c r="BL64" i="1"/>
  <c r="BM64" i="1" s="1"/>
  <c r="BK64" i="1"/>
  <c r="BF64" i="1"/>
  <c r="BE64" i="1"/>
  <c r="BA64" i="1"/>
  <c r="AR64" i="1"/>
  <c r="AS64" i="1" s="1"/>
  <c r="AQ64" i="1"/>
  <c r="D64" i="1"/>
  <c r="CV63" i="1"/>
  <c r="CU63" i="1"/>
  <c r="CR63" i="1"/>
  <c r="CQ63" i="1"/>
  <c r="CM63" i="1"/>
  <c r="CJ63" i="1"/>
  <c r="CI63" i="1"/>
  <c r="CF63" i="1"/>
  <c r="CE63" i="1"/>
  <c r="CB63" i="1"/>
  <c r="CA63" i="1"/>
  <c r="BX63" i="1"/>
  <c r="BW63" i="1"/>
  <c r="BT63" i="1"/>
  <c r="BS63" i="1"/>
  <c r="BP63" i="1"/>
  <c r="BO63" i="1"/>
  <c r="BL63" i="1"/>
  <c r="BK63" i="1"/>
  <c r="BF63" i="1"/>
  <c r="BE63" i="1"/>
  <c r="AV63" i="1"/>
  <c r="AW63" i="1" s="1"/>
  <c r="AU63" i="1"/>
  <c r="AR63" i="1"/>
  <c r="AQ63" i="1"/>
  <c r="AN63" i="1"/>
  <c r="AM63" i="1"/>
  <c r="AJ63" i="1"/>
  <c r="AI63" i="1"/>
  <c r="AF63" i="1"/>
  <c r="AE63" i="1"/>
  <c r="AB63" i="1"/>
  <c r="AA63" i="1"/>
  <c r="X63" i="1"/>
  <c r="W63" i="1"/>
  <c r="T63" i="1"/>
  <c r="S63" i="1"/>
  <c r="P63" i="1"/>
  <c r="O63" i="1"/>
  <c r="L63" i="1"/>
  <c r="K63" i="1"/>
  <c r="H63" i="1"/>
  <c r="G63" i="1"/>
  <c r="D63" i="1"/>
  <c r="C63" i="1"/>
  <c r="BP62" i="1"/>
  <c r="BQ62" i="1" s="1"/>
  <c r="BO62" i="1"/>
  <c r="BL62" i="1"/>
  <c r="BK62" i="1"/>
  <c r="BF62" i="1"/>
  <c r="BE62" i="1"/>
  <c r="AR62" i="1"/>
  <c r="AS62" i="1" s="1"/>
  <c r="AQ62" i="1"/>
  <c r="D62" i="1"/>
  <c r="BP61" i="1"/>
  <c r="BQ61" i="1" s="1"/>
  <c r="BO61" i="1"/>
  <c r="BM61" i="1"/>
  <c r="BL61" i="1"/>
  <c r="BN63" i="1" s="1"/>
  <c r="BF61" i="1"/>
  <c r="BE61" i="1"/>
  <c r="BA61" i="1"/>
  <c r="AV61" i="1"/>
  <c r="AW61" i="1" s="1"/>
  <c r="AU61" i="1"/>
  <c r="AS61" i="1"/>
  <c r="AS60" i="1"/>
  <c r="AO60" i="1"/>
  <c r="AK60" i="1"/>
  <c r="AG60" i="1"/>
  <c r="AC60" i="1"/>
  <c r="Y60" i="1"/>
  <c r="U60" i="1"/>
  <c r="Q60" i="1"/>
  <c r="M60" i="1"/>
  <c r="AO59" i="1"/>
  <c r="AK59" i="1"/>
  <c r="AG59" i="1"/>
  <c r="AC59" i="1"/>
  <c r="Y59" i="1"/>
  <c r="U59" i="1"/>
  <c r="Q59" i="1"/>
  <c r="M59" i="1"/>
  <c r="I59" i="1"/>
  <c r="E59" i="1"/>
  <c r="CV58" i="1"/>
  <c r="CU58" i="1"/>
  <c r="CR58" i="1"/>
  <c r="CQ58" i="1"/>
  <c r="CN58" i="1"/>
  <c r="CM58" i="1"/>
  <c r="CI58" i="1"/>
  <c r="CF58" i="1"/>
  <c r="CE58" i="1"/>
  <c r="AS58" i="1"/>
  <c r="AN58" i="1"/>
  <c r="AM58" i="1"/>
  <c r="AJ58" i="1"/>
  <c r="AI58" i="1"/>
  <c r="AF58" i="1"/>
  <c r="AE58" i="1"/>
  <c r="AB58" i="1"/>
  <c r="AC58" i="1" s="1"/>
  <c r="AA58" i="1"/>
  <c r="X58" i="1"/>
  <c r="W58" i="1"/>
  <c r="T58" i="1"/>
  <c r="S58" i="1"/>
  <c r="P58" i="1"/>
  <c r="O58" i="1"/>
  <c r="L58" i="1"/>
  <c r="K58" i="1"/>
  <c r="H58" i="1"/>
  <c r="G58" i="1"/>
  <c r="C58" i="1"/>
  <c r="E58" i="1" s="1"/>
  <c r="CC57" i="1"/>
  <c r="BY57" i="1"/>
  <c r="BU57" i="1"/>
  <c r="BQ57" i="1"/>
  <c r="BM57" i="1"/>
  <c r="BF57" i="1"/>
  <c r="BE57" i="1"/>
  <c r="AW57" i="1"/>
  <c r="AS57" i="1"/>
  <c r="AO57" i="1"/>
  <c r="AK57" i="1"/>
  <c r="AG57" i="1"/>
  <c r="AC57" i="1"/>
  <c r="Y57" i="1"/>
  <c r="U57" i="1"/>
  <c r="Q57" i="1"/>
  <c r="M57" i="1"/>
  <c r="I57" i="1"/>
  <c r="E57" i="1"/>
  <c r="CV56" i="1"/>
  <c r="CU56" i="1"/>
  <c r="CR56" i="1"/>
  <c r="CQ56" i="1"/>
  <c r="CN56" i="1"/>
  <c r="CM56" i="1"/>
  <c r="CJ56" i="1"/>
  <c r="CI56" i="1"/>
  <c r="CF56" i="1"/>
  <c r="CE56" i="1"/>
  <c r="CB56" i="1"/>
  <c r="CC56" i="1" s="1"/>
  <c r="CA56" i="1"/>
  <c r="BX56" i="1"/>
  <c r="BW56" i="1"/>
  <c r="BY56" i="1" s="1"/>
  <c r="BT56" i="1"/>
  <c r="BU56" i="1" s="1"/>
  <c r="BS56" i="1"/>
  <c r="BP56" i="1"/>
  <c r="BO56" i="1"/>
  <c r="BQ56" i="1" s="1"/>
  <c r="BM56" i="1"/>
  <c r="BF56" i="1"/>
  <c r="BE56" i="1"/>
  <c r="AW56" i="1"/>
  <c r="AS56" i="1"/>
  <c r="AN56" i="1"/>
  <c r="AM56" i="1"/>
  <c r="AO56" i="1" s="1"/>
  <c r="AJ56" i="1"/>
  <c r="AI56" i="1"/>
  <c r="AK56" i="1" s="1"/>
  <c r="AF56" i="1"/>
  <c r="AE56" i="1"/>
  <c r="AG56" i="1" s="1"/>
  <c r="AB56" i="1"/>
  <c r="AA56" i="1"/>
  <c r="AC56" i="1" s="1"/>
  <c r="X56" i="1"/>
  <c r="W56" i="1"/>
  <c r="Y56" i="1" s="1"/>
  <c r="T56" i="1"/>
  <c r="S56" i="1"/>
  <c r="U56" i="1" s="1"/>
  <c r="P56" i="1"/>
  <c r="O56" i="1"/>
  <c r="Q56" i="1" s="1"/>
  <c r="L56" i="1"/>
  <c r="K56" i="1"/>
  <c r="M56" i="1" s="1"/>
  <c r="H56" i="1"/>
  <c r="G56" i="1"/>
  <c r="I56" i="1" s="1"/>
  <c r="E56" i="1"/>
  <c r="C56" i="1"/>
  <c r="CW55" i="1"/>
  <c r="CS55" i="1"/>
  <c r="CO55" i="1"/>
  <c r="CK55" i="1"/>
  <c r="CG55" i="1"/>
  <c r="CC55" i="1"/>
  <c r="BY55" i="1"/>
  <c r="BU55" i="1"/>
  <c r="BR55" i="1"/>
  <c r="BQ55" i="1"/>
  <c r="BN55" i="1"/>
  <c r="BM55" i="1"/>
  <c r="BF55" i="1"/>
  <c r="BE55" i="1"/>
  <c r="BB55" i="1"/>
  <c r="AX55" i="1"/>
  <c r="AW55" i="1"/>
  <c r="AS55" i="1"/>
  <c r="AO55" i="1"/>
  <c r="AK55" i="1"/>
  <c r="AG55" i="1"/>
  <c r="AC55" i="1"/>
  <c r="Y55" i="1"/>
  <c r="U55" i="1"/>
  <c r="Q55" i="1"/>
  <c r="M55" i="1"/>
  <c r="I55" i="1"/>
  <c r="E55" i="1"/>
  <c r="CV54" i="1"/>
  <c r="CU54" i="1"/>
  <c r="CR54" i="1"/>
  <c r="CQ54" i="1"/>
  <c r="CN54" i="1"/>
  <c r="CM54" i="1"/>
  <c r="CJ54" i="1"/>
  <c r="CI54" i="1"/>
  <c r="CF54" i="1"/>
  <c r="CE54" i="1"/>
  <c r="CB54" i="1"/>
  <c r="CA54" i="1"/>
  <c r="BX54" i="1"/>
  <c r="BW54" i="1"/>
  <c r="BT54" i="1"/>
  <c r="BS54" i="1"/>
  <c r="BP54" i="1"/>
  <c r="BR54" i="1" s="1"/>
  <c r="BO54" i="1"/>
  <c r="BN54" i="1"/>
  <c r="BM54" i="1"/>
  <c r="BF54" i="1"/>
  <c r="BE54" i="1"/>
  <c r="BB54" i="1"/>
  <c r="AX54" i="1"/>
  <c r="AW54" i="1"/>
  <c r="AS54" i="1"/>
  <c r="AN54" i="1"/>
  <c r="AM54" i="1"/>
  <c r="AJ54" i="1"/>
  <c r="AI54" i="1"/>
  <c r="AF54" i="1"/>
  <c r="AE54" i="1"/>
  <c r="AB54" i="1"/>
  <c r="AA54" i="1"/>
  <c r="X54" i="1"/>
  <c r="W54" i="1"/>
  <c r="T54" i="1"/>
  <c r="S54" i="1"/>
  <c r="P54" i="1"/>
  <c r="O54" i="1"/>
  <c r="L54" i="1"/>
  <c r="K54" i="1"/>
  <c r="H54" i="1"/>
  <c r="G54" i="1"/>
  <c r="C54" i="1"/>
  <c r="E54" i="1" s="1"/>
  <c r="CW53" i="1"/>
  <c r="CS53" i="1"/>
  <c r="CO53" i="1"/>
  <c r="CK53" i="1"/>
  <c r="CW52" i="1"/>
  <c r="CS52" i="1"/>
  <c r="CO52" i="1"/>
  <c r="CK52" i="1"/>
  <c r="CG52" i="1"/>
  <c r="CC52" i="1"/>
  <c r="BY52" i="1"/>
  <c r="BU52" i="1"/>
  <c r="BR52" i="1"/>
  <c r="BQ52" i="1"/>
  <c r="BM52" i="1"/>
  <c r="BF52" i="1"/>
  <c r="BE52" i="1"/>
  <c r="BB52" i="1"/>
  <c r="AX52" i="1"/>
  <c r="AW52" i="1"/>
  <c r="AS52" i="1"/>
  <c r="AO52" i="1"/>
  <c r="AK52" i="1"/>
  <c r="AG52" i="1"/>
  <c r="AC52" i="1"/>
  <c r="Y52" i="1"/>
  <c r="U52" i="1"/>
  <c r="Q52" i="1"/>
  <c r="M52" i="1"/>
  <c r="I52" i="1"/>
  <c r="E52" i="1"/>
  <c r="CW51" i="1"/>
  <c r="CS51" i="1"/>
  <c r="CO51" i="1"/>
  <c r="CK51" i="1"/>
  <c r="CG51" i="1"/>
  <c r="CC51" i="1"/>
  <c r="BY51" i="1"/>
  <c r="BU51" i="1"/>
  <c r="BR51" i="1"/>
  <c r="BQ51" i="1"/>
  <c r="BN51" i="1"/>
  <c r="BM51" i="1"/>
  <c r="BF51" i="1"/>
  <c r="BE51" i="1"/>
  <c r="BB51" i="1"/>
  <c r="AX51" i="1"/>
  <c r="AW51" i="1"/>
  <c r="AS51" i="1"/>
  <c r="AO51" i="1"/>
  <c r="AK51" i="1"/>
  <c r="AG51" i="1"/>
  <c r="AC51" i="1"/>
  <c r="Y51" i="1"/>
  <c r="U51" i="1"/>
  <c r="Q51" i="1"/>
  <c r="M51" i="1"/>
  <c r="I51" i="1"/>
  <c r="E51" i="1"/>
  <c r="CV50" i="1"/>
  <c r="CU50" i="1"/>
  <c r="CR50" i="1"/>
  <c r="CQ50" i="1"/>
  <c r="CN50" i="1"/>
  <c r="CM50" i="1"/>
  <c r="CJ50" i="1"/>
  <c r="CI50" i="1"/>
  <c r="CF50" i="1"/>
  <c r="CE50" i="1"/>
  <c r="CB50" i="1"/>
  <c r="CA50" i="1"/>
  <c r="BX50" i="1"/>
  <c r="BW50" i="1"/>
  <c r="BT50" i="1"/>
  <c r="BS50" i="1"/>
  <c r="BP50" i="1"/>
  <c r="BR50" i="1" s="1"/>
  <c r="BO50" i="1"/>
  <c r="BN50" i="1"/>
  <c r="BM50" i="1"/>
  <c r="BF50" i="1"/>
  <c r="BE50" i="1"/>
  <c r="BB50" i="1"/>
  <c r="AX50" i="1"/>
  <c r="AW50" i="1"/>
  <c r="AS50" i="1"/>
  <c r="AN50" i="1"/>
  <c r="AM50" i="1"/>
  <c r="AO50" i="1" s="1"/>
  <c r="AJ50" i="1"/>
  <c r="AI50" i="1"/>
  <c r="AK50" i="1" s="1"/>
  <c r="AF50" i="1"/>
  <c r="AE50" i="1"/>
  <c r="AG50" i="1" s="1"/>
  <c r="AB50" i="1"/>
  <c r="AA50" i="1"/>
  <c r="AC50" i="1" s="1"/>
  <c r="X50" i="1"/>
  <c r="W50" i="1"/>
  <c r="Y50" i="1" s="1"/>
  <c r="T50" i="1"/>
  <c r="S50" i="1"/>
  <c r="U50" i="1" s="1"/>
  <c r="P50" i="1"/>
  <c r="O50" i="1"/>
  <c r="Q50" i="1" s="1"/>
  <c r="L50" i="1"/>
  <c r="K50" i="1"/>
  <c r="M50" i="1" s="1"/>
  <c r="H50" i="1"/>
  <c r="G50" i="1"/>
  <c r="I50" i="1" s="1"/>
  <c r="E50" i="1"/>
  <c r="C50" i="1"/>
  <c r="CW49" i="1"/>
  <c r="CS49" i="1"/>
  <c r="CO49" i="1"/>
  <c r="CK49" i="1"/>
  <c r="CG49" i="1"/>
  <c r="CC49" i="1"/>
  <c r="BY49" i="1"/>
  <c r="BU49" i="1"/>
  <c r="BR49" i="1"/>
  <c r="BQ49" i="1"/>
  <c r="BN49" i="1"/>
  <c r="BM49" i="1"/>
  <c r="BF49" i="1"/>
  <c r="BE49" i="1"/>
  <c r="BB49" i="1"/>
  <c r="AX49" i="1"/>
  <c r="AW49" i="1"/>
  <c r="AS49" i="1"/>
  <c r="AO49" i="1"/>
  <c r="AK49" i="1"/>
  <c r="AG49" i="1"/>
  <c r="AC49" i="1"/>
  <c r="Y49" i="1"/>
  <c r="U49" i="1"/>
  <c r="Q49" i="1"/>
  <c r="M49" i="1"/>
  <c r="I49" i="1"/>
  <c r="E49" i="1"/>
  <c r="CW48" i="1"/>
  <c r="CS48" i="1"/>
  <c r="CO48" i="1"/>
  <c r="CK48" i="1"/>
  <c r="CG48" i="1"/>
  <c r="CC48" i="1"/>
  <c r="BY48" i="1"/>
  <c r="BU48" i="1"/>
  <c r="BR48" i="1"/>
  <c r="BQ48" i="1"/>
  <c r="BN48" i="1"/>
  <c r="BM48" i="1"/>
  <c r="BF48" i="1"/>
  <c r="BE48" i="1"/>
  <c r="BB48" i="1"/>
  <c r="AX48" i="1"/>
  <c r="AW48" i="1"/>
  <c r="AS48" i="1"/>
  <c r="AO48" i="1"/>
  <c r="AK48" i="1"/>
  <c r="AG48" i="1"/>
  <c r="AC48" i="1"/>
  <c r="Y48" i="1"/>
  <c r="U48" i="1"/>
  <c r="Q48" i="1"/>
  <c r="M48" i="1"/>
  <c r="I48" i="1"/>
  <c r="E48" i="1"/>
  <c r="CW47" i="1"/>
  <c r="CS47" i="1"/>
  <c r="CO47" i="1"/>
  <c r="CK47" i="1"/>
  <c r="CG47" i="1"/>
  <c r="CC47" i="1"/>
  <c r="BY47" i="1"/>
  <c r="BU47" i="1"/>
  <c r="BR47" i="1"/>
  <c r="BQ47" i="1"/>
  <c r="BN47" i="1"/>
  <c r="BM47" i="1"/>
  <c r="BF47" i="1"/>
  <c r="BE47" i="1"/>
  <c r="BB47" i="1"/>
  <c r="AX47" i="1"/>
  <c r="AW47" i="1"/>
  <c r="AS47" i="1"/>
  <c r="AO47" i="1"/>
  <c r="AK47" i="1"/>
  <c r="AG47" i="1"/>
  <c r="AC47" i="1"/>
  <c r="Y47" i="1"/>
  <c r="U47" i="1"/>
  <c r="Q47" i="1"/>
  <c r="M47" i="1"/>
  <c r="I47" i="1"/>
  <c r="E47" i="1"/>
  <c r="CV46" i="1"/>
  <c r="CW46" i="1" s="1"/>
  <c r="CU46" i="1"/>
  <c r="CR46" i="1"/>
  <c r="CS46" i="1" s="1"/>
  <c r="CQ46" i="1"/>
  <c r="CN46" i="1"/>
  <c r="CO46" i="1" s="1"/>
  <c r="CM46" i="1"/>
  <c r="CJ46" i="1"/>
  <c r="CK46" i="1" s="1"/>
  <c r="CI46" i="1"/>
  <c r="CF46" i="1"/>
  <c r="CG46" i="1" s="1"/>
  <c r="CE46" i="1"/>
  <c r="CB46" i="1"/>
  <c r="CA46" i="1"/>
  <c r="CC46" i="1" s="1"/>
  <c r="BX46" i="1"/>
  <c r="BY46" i="1" s="1"/>
  <c r="BW46" i="1"/>
  <c r="BT46" i="1"/>
  <c r="BS46" i="1"/>
  <c r="BU46" i="1" s="1"/>
  <c r="BQ46" i="1"/>
  <c r="BN46" i="1"/>
  <c r="BM46" i="1"/>
  <c r="BF46" i="1"/>
  <c r="BE46" i="1"/>
  <c r="BB46" i="1"/>
  <c r="AX46" i="1"/>
  <c r="AW46" i="1"/>
  <c r="AS46" i="1"/>
  <c r="AN46" i="1"/>
  <c r="AO46" i="1" s="1"/>
  <c r="AM46" i="1"/>
  <c r="AJ46" i="1"/>
  <c r="AK46" i="1" s="1"/>
  <c r="AI46" i="1"/>
  <c r="AF46" i="1"/>
  <c r="AG46" i="1" s="1"/>
  <c r="AE46" i="1"/>
  <c r="AB46" i="1"/>
  <c r="AC46" i="1" s="1"/>
  <c r="AA46" i="1"/>
  <c r="X46" i="1"/>
  <c r="Y46" i="1" s="1"/>
  <c r="W46" i="1"/>
  <c r="T46" i="1"/>
  <c r="U46" i="1" s="1"/>
  <c r="S46" i="1"/>
  <c r="P46" i="1"/>
  <c r="Q46" i="1" s="1"/>
  <c r="O46" i="1"/>
  <c r="L46" i="1"/>
  <c r="M46" i="1" s="1"/>
  <c r="K46" i="1"/>
  <c r="H46" i="1"/>
  <c r="I46" i="1" s="1"/>
  <c r="G46" i="1"/>
  <c r="C46" i="1"/>
  <c r="E46" i="1" s="1"/>
  <c r="CW45" i="1"/>
  <c r="CS45" i="1"/>
  <c r="CO45" i="1"/>
  <c r="CK45" i="1"/>
  <c r="CG45" i="1"/>
  <c r="CC45" i="1"/>
  <c r="BY45" i="1"/>
  <c r="BU45" i="1"/>
  <c r="BQ45" i="1"/>
  <c r="BM45" i="1"/>
  <c r="BE45" i="1"/>
  <c r="AW45" i="1"/>
  <c r="CW44" i="1"/>
  <c r="CS44" i="1"/>
  <c r="CO44" i="1"/>
  <c r="CK44" i="1"/>
  <c r="CG44" i="1"/>
  <c r="CC44" i="1"/>
  <c r="BY44" i="1"/>
  <c r="BU44" i="1"/>
  <c r="BQ44" i="1"/>
  <c r="BM44" i="1"/>
  <c r="BE44" i="1"/>
  <c r="AW44" i="1"/>
  <c r="CV43" i="1"/>
  <c r="CV64" i="1" s="1"/>
  <c r="CU43" i="1"/>
  <c r="CU64" i="1" s="1"/>
  <c r="CR43" i="1"/>
  <c r="CR64" i="1" s="1"/>
  <c r="CQ43" i="1"/>
  <c r="CQ64" i="1" s="1"/>
  <c r="CN43" i="1"/>
  <c r="CN64" i="1" s="1"/>
  <c r="CM43" i="1"/>
  <c r="CM64" i="1" s="1"/>
  <c r="CJ43" i="1"/>
  <c r="CJ64" i="1" s="1"/>
  <c r="CI43" i="1"/>
  <c r="CI64" i="1" s="1"/>
  <c r="CF43" i="1"/>
  <c r="CF64" i="1" s="1"/>
  <c r="CE43" i="1"/>
  <c r="CE64" i="1" s="1"/>
  <c r="CB43" i="1"/>
  <c r="CA43" i="1"/>
  <c r="CA64" i="1" s="1"/>
  <c r="BX43" i="1"/>
  <c r="BW43" i="1"/>
  <c r="BW64" i="1" s="1"/>
  <c r="BT43" i="1"/>
  <c r="BS43" i="1"/>
  <c r="BS64" i="1" s="1"/>
  <c r="BR43" i="1"/>
  <c r="BQ43" i="1"/>
  <c r="BN43" i="1"/>
  <c r="BM43" i="1"/>
  <c r="BF43" i="1"/>
  <c r="BE43" i="1"/>
  <c r="BB43" i="1"/>
  <c r="AV43" i="1"/>
  <c r="AV64" i="1" s="1"/>
  <c r="AU43" i="1"/>
  <c r="AU64" i="1" s="1"/>
  <c r="AS43" i="1"/>
  <c r="AN43" i="1"/>
  <c r="AN64" i="1" s="1"/>
  <c r="AM43" i="1"/>
  <c r="AM64" i="1" s="1"/>
  <c r="AJ43" i="1"/>
  <c r="AJ64" i="1" s="1"/>
  <c r="AI43" i="1"/>
  <c r="AI64" i="1" s="1"/>
  <c r="AF43" i="1"/>
  <c r="AF64" i="1" s="1"/>
  <c r="AE43" i="1"/>
  <c r="AE64" i="1" s="1"/>
  <c r="AB43" i="1"/>
  <c r="AB64" i="1" s="1"/>
  <c r="AA43" i="1"/>
  <c r="AA64" i="1" s="1"/>
  <c r="X43" i="1"/>
  <c r="X64" i="1" s="1"/>
  <c r="W43" i="1"/>
  <c r="W64" i="1" s="1"/>
  <c r="T43" i="1"/>
  <c r="T64" i="1" s="1"/>
  <c r="S43" i="1"/>
  <c r="S64" i="1" s="1"/>
  <c r="P43" i="1"/>
  <c r="P64" i="1" s="1"/>
  <c r="O43" i="1"/>
  <c r="O64" i="1" s="1"/>
  <c r="L43" i="1"/>
  <c r="L64" i="1" s="1"/>
  <c r="K43" i="1"/>
  <c r="K64" i="1" s="1"/>
  <c r="H43" i="1"/>
  <c r="H64" i="1" s="1"/>
  <c r="G43" i="1"/>
  <c r="G64" i="1" s="1"/>
  <c r="E43" i="1"/>
  <c r="C43" i="1"/>
  <c r="C64" i="1" s="1"/>
  <c r="CW42" i="1"/>
  <c r="CS42" i="1"/>
  <c r="CO42" i="1"/>
  <c r="CK42" i="1"/>
  <c r="CG42" i="1"/>
  <c r="CC42" i="1"/>
  <c r="BY42" i="1"/>
  <c r="BU42" i="1"/>
  <c r="BQ42" i="1"/>
  <c r="BM42" i="1"/>
  <c r="BE42" i="1"/>
  <c r="AW42" i="1"/>
  <c r="CW41" i="1"/>
  <c r="CS41" i="1"/>
  <c r="CK41" i="1"/>
  <c r="CG41" i="1"/>
  <c r="CC41" i="1"/>
  <c r="BY41" i="1"/>
  <c r="BU41" i="1"/>
  <c r="BQ41" i="1"/>
  <c r="BM41" i="1"/>
  <c r="BE41" i="1"/>
  <c r="AW41" i="1"/>
  <c r="CV40" i="1"/>
  <c r="CU40" i="1"/>
  <c r="CU62" i="1" s="1"/>
  <c r="CR40" i="1"/>
  <c r="CQ40" i="1"/>
  <c r="CQ62" i="1" s="1"/>
  <c r="CN40" i="1"/>
  <c r="CM40" i="1"/>
  <c r="CM62" i="1" s="1"/>
  <c r="CJ40" i="1"/>
  <c r="CJ62" i="1" s="1"/>
  <c r="CI40" i="1"/>
  <c r="CI62" i="1" s="1"/>
  <c r="CI61" i="1" s="1"/>
  <c r="CF40" i="1"/>
  <c r="CF62" i="1" s="1"/>
  <c r="CE40" i="1"/>
  <c r="CE62" i="1" s="1"/>
  <c r="CE61" i="1" s="1"/>
  <c r="CB40" i="1"/>
  <c r="CB62" i="1" s="1"/>
  <c r="CA40" i="1"/>
  <c r="CA62" i="1" s="1"/>
  <c r="CA61" i="1" s="1"/>
  <c r="BX40" i="1"/>
  <c r="BX62" i="1" s="1"/>
  <c r="BW40" i="1"/>
  <c r="BW62" i="1" s="1"/>
  <c r="BW61" i="1" s="1"/>
  <c r="BT40" i="1"/>
  <c r="BT62" i="1" s="1"/>
  <c r="BS40" i="1"/>
  <c r="BS62" i="1" s="1"/>
  <c r="BS61" i="1" s="1"/>
  <c r="BQ40" i="1"/>
  <c r="BN40" i="1"/>
  <c r="BM40" i="1"/>
  <c r="BF40" i="1"/>
  <c r="BE40" i="1"/>
  <c r="BB40" i="1"/>
  <c r="AV40" i="1"/>
  <c r="AV62" i="1" s="1"/>
  <c r="AU40" i="1"/>
  <c r="AU62" i="1" s="1"/>
  <c r="AS40" i="1"/>
  <c r="AN40" i="1"/>
  <c r="AN62" i="1" s="1"/>
  <c r="AM40" i="1"/>
  <c r="AM62" i="1" s="1"/>
  <c r="AJ40" i="1"/>
  <c r="AJ62" i="1" s="1"/>
  <c r="AI40" i="1"/>
  <c r="AI62" i="1" s="1"/>
  <c r="AF40" i="1"/>
  <c r="AF62" i="1" s="1"/>
  <c r="AE40" i="1"/>
  <c r="AE62" i="1" s="1"/>
  <c r="AB40" i="1"/>
  <c r="AB62" i="1" s="1"/>
  <c r="AA40" i="1"/>
  <c r="AA62" i="1" s="1"/>
  <c r="X40" i="1"/>
  <c r="X62" i="1" s="1"/>
  <c r="W40" i="1"/>
  <c r="W62" i="1" s="1"/>
  <c r="T40" i="1"/>
  <c r="T62" i="1" s="1"/>
  <c r="S40" i="1"/>
  <c r="S62" i="1" s="1"/>
  <c r="P40" i="1"/>
  <c r="P62" i="1" s="1"/>
  <c r="O40" i="1"/>
  <c r="O62" i="1" s="1"/>
  <c r="L40" i="1"/>
  <c r="L62" i="1" s="1"/>
  <c r="K40" i="1"/>
  <c r="K62" i="1" s="1"/>
  <c r="H40" i="1"/>
  <c r="H62" i="1" s="1"/>
  <c r="G40" i="1"/>
  <c r="G62" i="1" s="1"/>
  <c r="C40" i="1"/>
  <c r="C62" i="1" s="1"/>
  <c r="CV39" i="1"/>
  <c r="CU39" i="1"/>
  <c r="CW39" i="1" s="1"/>
  <c r="CR39" i="1"/>
  <c r="CQ39" i="1"/>
  <c r="CS39" i="1" s="1"/>
  <c r="CN39" i="1"/>
  <c r="CM39" i="1"/>
  <c r="CO39" i="1" s="1"/>
  <c r="CJ39" i="1"/>
  <c r="CI39" i="1"/>
  <c r="CK39" i="1" s="1"/>
  <c r="CF39" i="1"/>
  <c r="CE39" i="1"/>
  <c r="CG39" i="1" s="1"/>
  <c r="CB39" i="1"/>
  <c r="CA39" i="1"/>
  <c r="CC39" i="1" s="1"/>
  <c r="BX39" i="1"/>
  <c r="BW39" i="1"/>
  <c r="BY39" i="1" s="1"/>
  <c r="BT39" i="1"/>
  <c r="BS39" i="1"/>
  <c r="BU39" i="1" s="1"/>
  <c r="BQ39" i="1"/>
  <c r="BN39" i="1"/>
  <c r="BM39" i="1"/>
  <c r="BF39" i="1"/>
  <c r="BE39" i="1"/>
  <c r="BB39" i="1"/>
  <c r="BB61" i="1" s="1"/>
  <c r="AX39" i="1"/>
  <c r="AX61" i="1" s="1"/>
  <c r="AW39" i="1"/>
  <c r="AS39" i="1"/>
  <c r="AN39" i="1"/>
  <c r="AN61" i="1" s="1"/>
  <c r="AM39" i="1"/>
  <c r="AM61" i="1" s="1"/>
  <c r="AJ39" i="1"/>
  <c r="AJ61" i="1" s="1"/>
  <c r="AI39" i="1"/>
  <c r="AI61" i="1" s="1"/>
  <c r="AF39" i="1"/>
  <c r="AF61" i="1" s="1"/>
  <c r="AE39" i="1"/>
  <c r="AE61" i="1" s="1"/>
  <c r="AB39" i="1"/>
  <c r="AB61" i="1" s="1"/>
  <c r="AA39" i="1"/>
  <c r="AA61" i="1" s="1"/>
  <c r="X39" i="1"/>
  <c r="X61" i="1" s="1"/>
  <c r="W39" i="1"/>
  <c r="W61" i="1" s="1"/>
  <c r="T39" i="1"/>
  <c r="T61" i="1" s="1"/>
  <c r="S39" i="1"/>
  <c r="S61" i="1" s="1"/>
  <c r="P39" i="1"/>
  <c r="P61" i="1" s="1"/>
  <c r="O39" i="1"/>
  <c r="O61" i="1" s="1"/>
  <c r="L39" i="1"/>
  <c r="L61" i="1" s="1"/>
  <c r="K39" i="1"/>
  <c r="K61" i="1" s="1"/>
  <c r="H39" i="1"/>
  <c r="H61" i="1" s="1"/>
  <c r="G39" i="1"/>
  <c r="G61" i="1" s="1"/>
  <c r="D39" i="1"/>
  <c r="D61" i="1" s="1"/>
  <c r="C39" i="1"/>
  <c r="C61" i="1" s="1"/>
  <c r="AV30" i="1"/>
  <c r="AW30" i="1" s="1"/>
  <c r="AU30" i="1"/>
  <c r="AR30" i="1"/>
  <c r="AS30" i="1" s="1"/>
  <c r="AQ30" i="1"/>
  <c r="D30" i="1"/>
  <c r="AZ29" i="1"/>
  <c r="BA29" i="1" s="1"/>
  <c r="AY29" i="1"/>
  <c r="AV29" i="1"/>
  <c r="AW29" i="1" s="1"/>
  <c r="AU29" i="1"/>
  <c r="AR29" i="1"/>
  <c r="AS29" i="1" s="1"/>
  <c r="AQ29" i="1"/>
  <c r="AN29" i="1"/>
  <c r="AO29" i="1" s="1"/>
  <c r="AM29" i="1"/>
  <c r="AJ29" i="1"/>
  <c r="AK29" i="1" s="1"/>
  <c r="AI29" i="1"/>
  <c r="AF29" i="1"/>
  <c r="AG29" i="1" s="1"/>
  <c r="AE29" i="1"/>
  <c r="AB29" i="1"/>
  <c r="AC29" i="1" s="1"/>
  <c r="AA29" i="1"/>
  <c r="X29" i="1"/>
  <c r="Y29" i="1" s="1"/>
  <c r="W29" i="1"/>
  <c r="T29" i="1"/>
  <c r="U29" i="1" s="1"/>
  <c r="S29" i="1"/>
  <c r="P29" i="1"/>
  <c r="Q29" i="1" s="1"/>
  <c r="O29" i="1"/>
  <c r="L29" i="1"/>
  <c r="M29" i="1" s="1"/>
  <c r="K29" i="1"/>
  <c r="H29" i="1"/>
  <c r="I29" i="1" s="1"/>
  <c r="G29" i="1"/>
  <c r="D29" i="1"/>
  <c r="E29" i="1" s="1"/>
  <c r="C29" i="1"/>
  <c r="AV28" i="1"/>
  <c r="AW28" i="1" s="1"/>
  <c r="AU28" i="1"/>
  <c r="AR28" i="1"/>
  <c r="AS28" i="1" s="1"/>
  <c r="AQ28" i="1"/>
  <c r="D28" i="1"/>
  <c r="AZ27" i="1"/>
  <c r="AY27" i="1"/>
  <c r="AV27" i="1"/>
  <c r="AW27" i="1" s="1"/>
  <c r="AU27" i="1"/>
  <c r="AR27" i="1"/>
  <c r="AQ27" i="1"/>
  <c r="BB26" i="1"/>
  <c r="AX26" i="1"/>
  <c r="AW26" i="1"/>
  <c r="AT26" i="1"/>
  <c r="AS26" i="1"/>
  <c r="AO26" i="1"/>
  <c r="AK26" i="1"/>
  <c r="AG26" i="1"/>
  <c r="AC26" i="1"/>
  <c r="Y26" i="1"/>
  <c r="U26" i="1"/>
  <c r="Q26" i="1"/>
  <c r="M26" i="1"/>
  <c r="BB25" i="1"/>
  <c r="AX25" i="1"/>
  <c r="AT25" i="1"/>
  <c r="AS25" i="1"/>
  <c r="AO25" i="1"/>
  <c r="AK25" i="1"/>
  <c r="AG25" i="1"/>
  <c r="AC25" i="1"/>
  <c r="Y25" i="1"/>
  <c r="U25" i="1"/>
  <c r="Q25" i="1"/>
  <c r="M25" i="1"/>
  <c r="I25" i="1"/>
  <c r="E25" i="1"/>
  <c r="BB24" i="1"/>
  <c r="AX24" i="1"/>
  <c r="AW24" i="1"/>
  <c r="AT24" i="1"/>
  <c r="AS24" i="1"/>
  <c r="AN24" i="1"/>
  <c r="AM24" i="1"/>
  <c r="AJ24" i="1"/>
  <c r="AI24" i="1"/>
  <c r="AF24" i="1"/>
  <c r="AE24" i="1"/>
  <c r="AB24" i="1"/>
  <c r="AA24" i="1"/>
  <c r="X24" i="1"/>
  <c r="W24" i="1"/>
  <c r="T24" i="1"/>
  <c r="S24" i="1"/>
  <c r="P24" i="1"/>
  <c r="O24" i="1"/>
  <c r="L24" i="1"/>
  <c r="K24" i="1"/>
  <c r="H24" i="1"/>
  <c r="G24" i="1"/>
  <c r="C24" i="1"/>
  <c r="E24" i="1" s="1"/>
  <c r="BB23" i="1"/>
  <c r="BA23" i="1"/>
  <c r="AX23" i="1"/>
  <c r="AW23" i="1"/>
  <c r="AT23" i="1"/>
  <c r="AS23" i="1"/>
  <c r="AO23" i="1"/>
  <c r="AK23" i="1"/>
  <c r="AG23" i="1"/>
  <c r="AC23" i="1"/>
  <c r="Y23" i="1"/>
  <c r="U23" i="1"/>
  <c r="Q23" i="1"/>
  <c r="M23" i="1"/>
  <c r="I23" i="1"/>
  <c r="E23" i="1"/>
  <c r="BB22" i="1"/>
  <c r="BA22" i="1"/>
  <c r="AX22" i="1"/>
  <c r="AW22" i="1"/>
  <c r="AT22" i="1"/>
  <c r="AS22" i="1"/>
  <c r="AN22" i="1"/>
  <c r="AM22" i="1"/>
  <c r="AO22" i="1" s="1"/>
  <c r="AJ22" i="1"/>
  <c r="AI22" i="1"/>
  <c r="AK22" i="1" s="1"/>
  <c r="AF22" i="1"/>
  <c r="AE22" i="1"/>
  <c r="AG22" i="1" s="1"/>
  <c r="AB22" i="1"/>
  <c r="AA22" i="1"/>
  <c r="AC22" i="1" s="1"/>
  <c r="X22" i="1"/>
  <c r="W22" i="1"/>
  <c r="Y22" i="1" s="1"/>
  <c r="T22" i="1"/>
  <c r="S22" i="1"/>
  <c r="U22" i="1" s="1"/>
  <c r="P22" i="1"/>
  <c r="O22" i="1"/>
  <c r="Q22" i="1" s="1"/>
  <c r="L22" i="1"/>
  <c r="K22" i="1"/>
  <c r="M22" i="1" s="1"/>
  <c r="H22" i="1"/>
  <c r="G22" i="1"/>
  <c r="I22" i="1" s="1"/>
  <c r="E22" i="1"/>
  <c r="C22" i="1"/>
  <c r="BB21" i="1"/>
  <c r="BA21" i="1"/>
  <c r="AX21" i="1"/>
  <c r="AW21" i="1"/>
  <c r="AT21" i="1"/>
  <c r="AS21" i="1"/>
  <c r="AO21" i="1"/>
  <c r="AK21" i="1"/>
  <c r="AG21" i="1"/>
  <c r="AC21" i="1"/>
  <c r="Y21" i="1"/>
  <c r="U21" i="1"/>
  <c r="Q21" i="1"/>
  <c r="M21" i="1"/>
  <c r="I21" i="1"/>
  <c r="E21" i="1"/>
  <c r="BB20" i="1"/>
  <c r="BA20" i="1"/>
  <c r="AX20" i="1"/>
  <c r="AW20" i="1"/>
  <c r="AT20" i="1"/>
  <c r="AS20" i="1"/>
  <c r="AN20" i="1"/>
  <c r="AM20" i="1"/>
  <c r="AJ20" i="1"/>
  <c r="AI20" i="1"/>
  <c r="AF20" i="1"/>
  <c r="AE20" i="1"/>
  <c r="AB20" i="1"/>
  <c r="AA20" i="1"/>
  <c r="X20" i="1"/>
  <c r="W20" i="1"/>
  <c r="T20" i="1"/>
  <c r="S20" i="1"/>
  <c r="P20" i="1"/>
  <c r="O20" i="1"/>
  <c r="L20" i="1"/>
  <c r="K20" i="1"/>
  <c r="H20" i="1"/>
  <c r="G20" i="1"/>
  <c r="C20" i="1"/>
  <c r="E20" i="1" s="1"/>
  <c r="BB19" i="1"/>
  <c r="BA19" i="1"/>
  <c r="AX19" i="1"/>
  <c r="AW19" i="1"/>
  <c r="AT19" i="1"/>
  <c r="AS19" i="1"/>
  <c r="AO19" i="1"/>
  <c r="AK19" i="1"/>
  <c r="AG19" i="1"/>
  <c r="AC19" i="1"/>
  <c r="Y19" i="1"/>
  <c r="U19" i="1"/>
  <c r="Q19" i="1"/>
  <c r="M19" i="1"/>
  <c r="I19" i="1"/>
  <c r="E19" i="1"/>
  <c r="BB18" i="1"/>
  <c r="BA18" i="1"/>
  <c r="AX18" i="1"/>
  <c r="AW18" i="1"/>
  <c r="AT18" i="1"/>
  <c r="AS18" i="1"/>
  <c r="AO18" i="1"/>
  <c r="AK18" i="1"/>
  <c r="AG18" i="1"/>
  <c r="AC18" i="1"/>
  <c r="Y18" i="1"/>
  <c r="U18" i="1"/>
  <c r="Q18" i="1"/>
  <c r="M18" i="1"/>
  <c r="I18" i="1"/>
  <c r="E18" i="1"/>
  <c r="BB17" i="1"/>
  <c r="BA17" i="1"/>
  <c r="AX17" i="1"/>
  <c r="AW17" i="1"/>
  <c r="AT17" i="1"/>
  <c r="AS17" i="1"/>
  <c r="AN17" i="1"/>
  <c r="AM17" i="1"/>
  <c r="AO17" i="1" s="1"/>
  <c r="AJ17" i="1"/>
  <c r="AI17" i="1"/>
  <c r="AK17" i="1" s="1"/>
  <c r="AF17" i="1"/>
  <c r="AE17" i="1"/>
  <c r="AG17" i="1" s="1"/>
  <c r="AB17" i="1"/>
  <c r="AA17" i="1"/>
  <c r="AC17" i="1" s="1"/>
  <c r="X17" i="1"/>
  <c r="W17" i="1"/>
  <c r="Y17" i="1" s="1"/>
  <c r="T17" i="1"/>
  <c r="S17" i="1"/>
  <c r="U17" i="1" s="1"/>
  <c r="P17" i="1"/>
  <c r="O17" i="1"/>
  <c r="Q17" i="1" s="1"/>
  <c r="L17" i="1"/>
  <c r="K17" i="1"/>
  <c r="M17" i="1" s="1"/>
  <c r="H17" i="1"/>
  <c r="G17" i="1"/>
  <c r="I17" i="1" s="1"/>
  <c r="E17" i="1"/>
  <c r="C17" i="1"/>
  <c r="BB16" i="1"/>
  <c r="BA16" i="1"/>
  <c r="AX16" i="1"/>
  <c r="AW16" i="1"/>
  <c r="AT16" i="1"/>
  <c r="AS16" i="1"/>
  <c r="AO16" i="1"/>
  <c r="AK16" i="1"/>
  <c r="AG16" i="1"/>
  <c r="AC16" i="1"/>
  <c r="Y16" i="1"/>
  <c r="U16" i="1"/>
  <c r="Q16" i="1"/>
  <c r="M16" i="1"/>
  <c r="I16" i="1"/>
  <c r="E16" i="1"/>
  <c r="BB15" i="1"/>
  <c r="BA15" i="1"/>
  <c r="AX15" i="1"/>
  <c r="AW15" i="1"/>
  <c r="AT15" i="1"/>
  <c r="AS15" i="1"/>
  <c r="AO15" i="1"/>
  <c r="AK15" i="1"/>
  <c r="AG15" i="1"/>
  <c r="AC15" i="1"/>
  <c r="Y15" i="1"/>
  <c r="U15" i="1"/>
  <c r="Q15" i="1"/>
  <c r="M15" i="1"/>
  <c r="I15" i="1"/>
  <c r="E15" i="1"/>
  <c r="BB14" i="1"/>
  <c r="BA14" i="1"/>
  <c r="AX14" i="1"/>
  <c r="AW14" i="1"/>
  <c r="AT14" i="1"/>
  <c r="AS14" i="1"/>
  <c r="AO14" i="1"/>
  <c r="AK14" i="1"/>
  <c r="AG14" i="1"/>
  <c r="AC14" i="1"/>
  <c r="Y14" i="1"/>
  <c r="U14" i="1"/>
  <c r="Q14" i="1"/>
  <c r="M14" i="1"/>
  <c r="I14" i="1"/>
  <c r="E14" i="1"/>
  <c r="BB13" i="1"/>
  <c r="BA13" i="1"/>
  <c r="AX13" i="1"/>
  <c r="AW13" i="1"/>
  <c r="AT13" i="1"/>
  <c r="AS13" i="1"/>
  <c r="AN13" i="1"/>
  <c r="AM13" i="1"/>
  <c r="AJ13" i="1"/>
  <c r="AI13" i="1"/>
  <c r="AF13" i="1"/>
  <c r="AE13" i="1"/>
  <c r="AB13" i="1"/>
  <c r="AA13" i="1"/>
  <c r="X13" i="1"/>
  <c r="W13" i="1"/>
  <c r="T13" i="1"/>
  <c r="S13" i="1"/>
  <c r="P13" i="1"/>
  <c r="O13" i="1"/>
  <c r="L13" i="1"/>
  <c r="K13" i="1"/>
  <c r="H13" i="1"/>
  <c r="G13" i="1"/>
  <c r="C13" i="1"/>
  <c r="E13" i="1" s="1"/>
  <c r="BB12" i="1"/>
  <c r="BA12" i="1"/>
  <c r="AX12" i="1"/>
  <c r="AW12" i="1"/>
  <c r="BB11" i="1"/>
  <c r="BA11" i="1"/>
  <c r="AX11" i="1"/>
  <c r="AW11" i="1"/>
  <c r="AZ10" i="1"/>
  <c r="AZ30" i="1" s="1"/>
  <c r="AY10" i="1"/>
  <c r="AY30" i="1" s="1"/>
  <c r="AX10" i="1"/>
  <c r="AW10" i="1"/>
  <c r="AT10" i="1"/>
  <c r="AS10" i="1"/>
  <c r="AN10" i="1"/>
  <c r="AN30" i="1" s="1"/>
  <c r="AM10" i="1"/>
  <c r="AM30" i="1" s="1"/>
  <c r="AJ10" i="1"/>
  <c r="AJ30" i="1" s="1"/>
  <c r="AI10" i="1"/>
  <c r="AI30" i="1" s="1"/>
  <c r="AF10" i="1"/>
  <c r="AF30" i="1" s="1"/>
  <c r="AE10" i="1"/>
  <c r="AE30" i="1" s="1"/>
  <c r="AB10" i="1"/>
  <c r="AB30" i="1" s="1"/>
  <c r="AA10" i="1"/>
  <c r="AA30" i="1" s="1"/>
  <c r="X10" i="1"/>
  <c r="X30" i="1" s="1"/>
  <c r="W10" i="1"/>
  <c r="W30" i="1" s="1"/>
  <c r="T10" i="1"/>
  <c r="T30" i="1" s="1"/>
  <c r="S10" i="1"/>
  <c r="S30" i="1" s="1"/>
  <c r="P10" i="1"/>
  <c r="P30" i="1" s="1"/>
  <c r="O10" i="1"/>
  <c r="O30" i="1" s="1"/>
  <c r="L10" i="1"/>
  <c r="L30" i="1" s="1"/>
  <c r="K10" i="1"/>
  <c r="K30" i="1" s="1"/>
  <c r="H10" i="1"/>
  <c r="H30" i="1" s="1"/>
  <c r="G10" i="1"/>
  <c r="G30" i="1" s="1"/>
  <c r="E10" i="1"/>
  <c r="C10" i="1"/>
  <c r="C30" i="1" s="1"/>
  <c r="BB9" i="1"/>
  <c r="BA9" i="1"/>
  <c r="AX9" i="1"/>
  <c r="AW9" i="1"/>
  <c r="BB8" i="1"/>
  <c r="BA8" i="1"/>
  <c r="AX8" i="1"/>
  <c r="AW8" i="1"/>
  <c r="AZ7" i="1"/>
  <c r="AZ28" i="1" s="1"/>
  <c r="AY7" i="1"/>
  <c r="AY28" i="1" s="1"/>
  <c r="AX7" i="1"/>
  <c r="AW7" i="1"/>
  <c r="AT7" i="1"/>
  <c r="AS7" i="1"/>
  <c r="AN7" i="1"/>
  <c r="AN28" i="1" s="1"/>
  <c r="AM7" i="1"/>
  <c r="AM28" i="1" s="1"/>
  <c r="AJ7" i="1"/>
  <c r="AJ28" i="1" s="1"/>
  <c r="AI7" i="1"/>
  <c r="AI28" i="1" s="1"/>
  <c r="AF7" i="1"/>
  <c r="AF28" i="1" s="1"/>
  <c r="AE7" i="1"/>
  <c r="AE28" i="1" s="1"/>
  <c r="AB7" i="1"/>
  <c r="AB28" i="1" s="1"/>
  <c r="AA7" i="1"/>
  <c r="AA28" i="1" s="1"/>
  <c r="X7" i="1"/>
  <c r="X28" i="1" s="1"/>
  <c r="W7" i="1"/>
  <c r="W28" i="1" s="1"/>
  <c r="T7" i="1"/>
  <c r="T28" i="1" s="1"/>
  <c r="S7" i="1"/>
  <c r="S28" i="1" s="1"/>
  <c r="P7" i="1"/>
  <c r="P28" i="1" s="1"/>
  <c r="O7" i="1"/>
  <c r="O28" i="1" s="1"/>
  <c r="L7" i="1"/>
  <c r="L28" i="1" s="1"/>
  <c r="K7" i="1"/>
  <c r="K28" i="1" s="1"/>
  <c r="H7" i="1"/>
  <c r="H28" i="1" s="1"/>
  <c r="G7" i="1"/>
  <c r="G28" i="1" s="1"/>
  <c r="C7" i="1"/>
  <c r="C28" i="1" s="1"/>
  <c r="BB6" i="1"/>
  <c r="BA6" i="1"/>
  <c r="AX6" i="1"/>
  <c r="AW6" i="1"/>
  <c r="AT6" i="1"/>
  <c r="AS6" i="1"/>
  <c r="AM6" i="1"/>
  <c r="AM27" i="1" s="1"/>
  <c r="AI6" i="1"/>
  <c r="AI27" i="1" s="1"/>
  <c r="AE6" i="1"/>
  <c r="AE27" i="1" s="1"/>
  <c r="AA6" i="1"/>
  <c r="AA27" i="1" s="1"/>
  <c r="W6" i="1"/>
  <c r="W27" i="1" s="1"/>
  <c r="S6" i="1"/>
  <c r="S27" i="1" s="1"/>
  <c r="P6" i="1"/>
  <c r="P27" i="1" s="1"/>
  <c r="O6" i="1"/>
  <c r="O27" i="1" s="1"/>
  <c r="L6" i="1"/>
  <c r="L27" i="1" s="1"/>
  <c r="K6" i="1"/>
  <c r="K27" i="1" s="1"/>
  <c r="H6" i="1"/>
  <c r="H27" i="1" s="1"/>
  <c r="G6" i="1"/>
  <c r="G27" i="1" s="1"/>
  <c r="D6" i="1"/>
  <c r="D27" i="1" s="1"/>
  <c r="C6" i="1"/>
  <c r="C27" i="1" s="1"/>
  <c r="J59" i="1" l="1"/>
  <c r="J55" i="1"/>
  <c r="J51" i="1"/>
  <c r="J48" i="1"/>
  <c r="J57" i="1"/>
  <c r="J52" i="1"/>
  <c r="J49" i="1"/>
  <c r="J47" i="1"/>
  <c r="J46" i="1"/>
  <c r="J27" i="1"/>
  <c r="J21" i="1"/>
  <c r="J16" i="1"/>
  <c r="J15" i="1"/>
  <c r="J14" i="1"/>
  <c r="I27" i="1"/>
  <c r="J25" i="1"/>
  <c r="J23" i="1"/>
  <c r="J19" i="1"/>
  <c r="J18" i="1"/>
  <c r="J13" i="1"/>
  <c r="J17" i="1"/>
  <c r="F59" i="1"/>
  <c r="F58" i="1"/>
  <c r="F55" i="1"/>
  <c r="F54" i="1"/>
  <c r="F51" i="1"/>
  <c r="F48" i="1"/>
  <c r="F57" i="1"/>
  <c r="F56" i="1"/>
  <c r="F52" i="1"/>
  <c r="F50" i="1"/>
  <c r="F49" i="1"/>
  <c r="F43" i="1"/>
  <c r="F46" i="1"/>
  <c r="F47" i="1"/>
  <c r="F40" i="1"/>
  <c r="F27" i="1"/>
  <c r="F24" i="1"/>
  <c r="F21" i="1"/>
  <c r="F20" i="1"/>
  <c r="F16" i="1"/>
  <c r="F15" i="1"/>
  <c r="F14" i="1"/>
  <c r="F13" i="1"/>
  <c r="F7" i="1"/>
  <c r="E27" i="1"/>
  <c r="F25" i="1"/>
  <c r="F23" i="1"/>
  <c r="F22" i="1"/>
  <c r="F19" i="1"/>
  <c r="F18" i="1"/>
  <c r="F17" i="1"/>
  <c r="F10" i="1"/>
  <c r="N60" i="1"/>
  <c r="N59" i="1"/>
  <c r="N55" i="1"/>
  <c r="N51" i="1"/>
  <c r="N48" i="1"/>
  <c r="N57" i="1"/>
  <c r="N52" i="1"/>
  <c r="N49" i="1"/>
  <c r="N47" i="1"/>
  <c r="N27" i="1"/>
  <c r="N21" i="1"/>
  <c r="N16" i="1"/>
  <c r="N15" i="1"/>
  <c r="N14" i="1"/>
  <c r="M27" i="1"/>
  <c r="N26" i="1"/>
  <c r="N25" i="1"/>
  <c r="N23" i="1"/>
  <c r="N19" i="1"/>
  <c r="N18" i="1"/>
  <c r="R60" i="1"/>
  <c r="R59" i="1"/>
  <c r="R55" i="1"/>
  <c r="R51" i="1"/>
  <c r="R48" i="1"/>
  <c r="R57" i="1"/>
  <c r="R52" i="1"/>
  <c r="R49" i="1"/>
  <c r="R47" i="1"/>
  <c r="R46" i="1"/>
  <c r="R27" i="1"/>
  <c r="R21" i="1"/>
  <c r="R16" i="1"/>
  <c r="R15" i="1"/>
  <c r="R14" i="1"/>
  <c r="Q27" i="1"/>
  <c r="R26" i="1"/>
  <c r="R25" i="1"/>
  <c r="R23" i="1"/>
  <c r="R19" i="1"/>
  <c r="R18" i="1"/>
  <c r="R6" i="1"/>
  <c r="N13" i="1"/>
  <c r="R13" i="1"/>
  <c r="N17" i="1"/>
  <c r="R17" i="1"/>
  <c r="J24" i="1"/>
  <c r="N24" i="1"/>
  <c r="R24" i="1"/>
  <c r="J20" i="1"/>
  <c r="N20" i="1"/>
  <c r="R20" i="1"/>
  <c r="J22" i="1"/>
  <c r="N22" i="1"/>
  <c r="R22" i="1"/>
  <c r="T6" i="1"/>
  <c r="X6" i="1"/>
  <c r="AB6" i="1"/>
  <c r="AF6" i="1"/>
  <c r="AJ6" i="1"/>
  <c r="AN6" i="1"/>
  <c r="E7" i="1"/>
  <c r="I7" i="1"/>
  <c r="M7" i="1"/>
  <c r="Q7" i="1"/>
  <c r="U7" i="1"/>
  <c r="Y7" i="1"/>
  <c r="AC7" i="1"/>
  <c r="AG7" i="1"/>
  <c r="AK7" i="1"/>
  <c r="AO7" i="1"/>
  <c r="BA7" i="1"/>
  <c r="I30" i="1"/>
  <c r="J30" i="1"/>
  <c r="J10" i="1"/>
  <c r="M30" i="1"/>
  <c r="N30" i="1"/>
  <c r="N10" i="1"/>
  <c r="Q30" i="1"/>
  <c r="R30" i="1"/>
  <c r="R10" i="1"/>
  <c r="U30" i="1"/>
  <c r="Y30" i="1"/>
  <c r="AC30" i="1"/>
  <c r="AG30" i="1"/>
  <c r="AK30" i="1"/>
  <c r="AO30" i="1"/>
  <c r="BA30" i="1"/>
  <c r="BB30" i="1"/>
  <c r="BB10" i="1"/>
  <c r="I13" i="1"/>
  <c r="M13" i="1"/>
  <c r="Q13" i="1"/>
  <c r="U13" i="1"/>
  <c r="Y13" i="1"/>
  <c r="AC13" i="1"/>
  <c r="AG13" i="1"/>
  <c r="AK13" i="1"/>
  <c r="AO13" i="1"/>
  <c r="I20" i="1"/>
  <c r="M20" i="1"/>
  <c r="Q20" i="1"/>
  <c r="U20" i="1"/>
  <c r="Y20" i="1"/>
  <c r="AC20" i="1"/>
  <c r="AG20" i="1"/>
  <c r="AK20" i="1"/>
  <c r="AO20" i="1"/>
  <c r="I24" i="1"/>
  <c r="M24" i="1"/>
  <c r="Q24" i="1"/>
  <c r="U24" i="1"/>
  <c r="Y24" i="1"/>
  <c r="AC24" i="1"/>
  <c r="AG24" i="1"/>
  <c r="AK24" i="1"/>
  <c r="AO24" i="1"/>
  <c r="E30" i="1"/>
  <c r="F6" i="1"/>
  <c r="J6" i="1"/>
  <c r="N6" i="1"/>
  <c r="E6" i="1"/>
  <c r="I6" i="1"/>
  <c r="M6" i="1"/>
  <c r="Q6" i="1"/>
  <c r="I28" i="1"/>
  <c r="J28" i="1"/>
  <c r="J7" i="1"/>
  <c r="M28" i="1"/>
  <c r="N28" i="1"/>
  <c r="N7" i="1"/>
  <c r="Q28" i="1"/>
  <c r="R28" i="1"/>
  <c r="R7" i="1"/>
  <c r="U28" i="1"/>
  <c r="Y28" i="1"/>
  <c r="AC28" i="1"/>
  <c r="AG28" i="1"/>
  <c r="AK28" i="1"/>
  <c r="AO28" i="1"/>
  <c r="BA28" i="1"/>
  <c r="BB28" i="1"/>
  <c r="BB7" i="1"/>
  <c r="I10" i="1"/>
  <c r="M10" i="1"/>
  <c r="Q10" i="1"/>
  <c r="U10" i="1"/>
  <c r="Y10" i="1"/>
  <c r="AC10" i="1"/>
  <c r="AG10" i="1"/>
  <c r="AK10" i="1"/>
  <c r="AO10" i="1"/>
  <c r="BA10" i="1"/>
  <c r="E28" i="1"/>
  <c r="AT60" i="1"/>
  <c r="AT58" i="1"/>
  <c r="AT51" i="1"/>
  <c r="AT48" i="1"/>
  <c r="AT57" i="1"/>
  <c r="AT56" i="1"/>
  <c r="AT52" i="1"/>
  <c r="AT50" i="1"/>
  <c r="AT49" i="1"/>
  <c r="AT43" i="1"/>
  <c r="AT27" i="1"/>
  <c r="AX27" i="1"/>
  <c r="AX59" i="1"/>
  <c r="AX60" i="1"/>
  <c r="AX58" i="1"/>
  <c r="BB27" i="1"/>
  <c r="F28" i="1"/>
  <c r="AT28" i="1"/>
  <c r="AX28" i="1"/>
  <c r="F29" i="1"/>
  <c r="J29" i="1"/>
  <c r="N29" i="1"/>
  <c r="R29" i="1"/>
  <c r="AT29" i="1"/>
  <c r="AX29" i="1"/>
  <c r="BB29" i="1"/>
  <c r="F30" i="1"/>
  <c r="AT30" i="1"/>
  <c r="AX30" i="1"/>
  <c r="E61" i="1"/>
  <c r="F61" i="1"/>
  <c r="F39" i="1"/>
  <c r="I61" i="1"/>
  <c r="J61" i="1"/>
  <c r="J39" i="1"/>
  <c r="M61" i="1"/>
  <c r="N61" i="1"/>
  <c r="N39" i="1"/>
  <c r="Q61" i="1"/>
  <c r="R61" i="1"/>
  <c r="R39" i="1"/>
  <c r="U61" i="1"/>
  <c r="Y61" i="1"/>
  <c r="AC61" i="1"/>
  <c r="AG61" i="1"/>
  <c r="AK61" i="1"/>
  <c r="AO61" i="1"/>
  <c r="J62" i="1"/>
  <c r="I62" i="1"/>
  <c r="J40" i="1"/>
  <c r="N62" i="1"/>
  <c r="M62" i="1"/>
  <c r="N40" i="1"/>
  <c r="R62" i="1"/>
  <c r="Q62" i="1"/>
  <c r="R40" i="1"/>
  <c r="U62" i="1"/>
  <c r="Y62" i="1"/>
  <c r="AC62" i="1"/>
  <c r="AG62" i="1"/>
  <c r="AK62" i="1"/>
  <c r="AO62" i="1"/>
  <c r="AW40" i="1"/>
  <c r="BU40" i="1"/>
  <c r="BY40" i="1"/>
  <c r="CC40" i="1"/>
  <c r="CG40" i="1"/>
  <c r="CK40" i="1"/>
  <c r="CR62" i="1"/>
  <c r="CS40" i="1"/>
  <c r="M43" i="1"/>
  <c r="U43" i="1"/>
  <c r="AC43" i="1"/>
  <c r="AK43" i="1"/>
  <c r="BT64" i="1"/>
  <c r="BU64" i="1" s="1"/>
  <c r="BU43" i="1"/>
  <c r="CB64" i="1"/>
  <c r="CC43" i="1"/>
  <c r="CK43" i="1"/>
  <c r="CS43" i="1"/>
  <c r="J58" i="1"/>
  <c r="N58" i="1"/>
  <c r="R58" i="1"/>
  <c r="AS27" i="1"/>
  <c r="BA27" i="1"/>
  <c r="E39" i="1"/>
  <c r="I39" i="1"/>
  <c r="M39" i="1"/>
  <c r="Q39" i="1"/>
  <c r="U39" i="1"/>
  <c r="Y39" i="1"/>
  <c r="AC39" i="1"/>
  <c r="AG39" i="1"/>
  <c r="AK39" i="1"/>
  <c r="AO39" i="1"/>
  <c r="E40" i="1"/>
  <c r="I40" i="1"/>
  <c r="M40" i="1"/>
  <c r="Q40" i="1"/>
  <c r="U40" i="1"/>
  <c r="Y40" i="1"/>
  <c r="AC40" i="1"/>
  <c r="AG40" i="1"/>
  <c r="AK40" i="1"/>
  <c r="AO40" i="1"/>
  <c r="AW62" i="1"/>
  <c r="AX40" i="1"/>
  <c r="BU62" i="1"/>
  <c r="BT61" i="1"/>
  <c r="BV39" i="1" s="1"/>
  <c r="BY62" i="1"/>
  <c r="CC62" i="1"/>
  <c r="CB61" i="1"/>
  <c r="CD39" i="1" s="1"/>
  <c r="CG62" i="1"/>
  <c r="CF61" i="1"/>
  <c r="CH40" i="1" s="1"/>
  <c r="CK62" i="1"/>
  <c r="CJ61" i="1"/>
  <c r="CL39" i="1" s="1"/>
  <c r="CL53" i="1"/>
  <c r="CL40" i="1"/>
  <c r="CN62" i="1"/>
  <c r="CO40" i="1"/>
  <c r="CV62" i="1"/>
  <c r="CW40" i="1"/>
  <c r="I43" i="1"/>
  <c r="Q43" i="1"/>
  <c r="Y43" i="1"/>
  <c r="AG43" i="1"/>
  <c r="AO43" i="1"/>
  <c r="AW43" i="1"/>
  <c r="BV43" i="1"/>
  <c r="BX64" i="1"/>
  <c r="BY43" i="1"/>
  <c r="CG43" i="1"/>
  <c r="CO43" i="1"/>
  <c r="CW43" i="1"/>
  <c r="N46" i="1"/>
  <c r="CL46" i="1"/>
  <c r="J50" i="1"/>
  <c r="N50" i="1"/>
  <c r="R50" i="1"/>
  <c r="BV50" i="1"/>
  <c r="CD50" i="1"/>
  <c r="CH50" i="1"/>
  <c r="CL50" i="1"/>
  <c r="J54" i="1"/>
  <c r="N54" i="1"/>
  <c r="R54" i="1"/>
  <c r="BV54" i="1"/>
  <c r="CD54" i="1"/>
  <c r="CH54" i="1"/>
  <c r="CL54" i="1"/>
  <c r="J56" i="1"/>
  <c r="N56" i="1"/>
  <c r="R56" i="1"/>
  <c r="CM61" i="1"/>
  <c r="CQ61" i="1"/>
  <c r="CU61" i="1"/>
  <c r="J64" i="1"/>
  <c r="I64" i="1"/>
  <c r="J43" i="1"/>
  <c r="N64" i="1"/>
  <c r="M64" i="1"/>
  <c r="N43" i="1"/>
  <c r="R64" i="1"/>
  <c r="Q64" i="1"/>
  <c r="R43" i="1"/>
  <c r="U64" i="1"/>
  <c r="Y64" i="1"/>
  <c r="AC64" i="1"/>
  <c r="AG64" i="1"/>
  <c r="AK64" i="1"/>
  <c r="AO64" i="1"/>
  <c r="AW64" i="1"/>
  <c r="AX43" i="1"/>
  <c r="CH64" i="1"/>
  <c r="CG64" i="1"/>
  <c r="CH43" i="1"/>
  <c r="CL64" i="1"/>
  <c r="CK64" i="1"/>
  <c r="CL43" i="1"/>
  <c r="CO64" i="1"/>
  <c r="CS64" i="1"/>
  <c r="CW64" i="1"/>
  <c r="BQ50" i="1"/>
  <c r="BU50" i="1"/>
  <c r="BY50" i="1"/>
  <c r="CC50" i="1"/>
  <c r="CG50" i="1"/>
  <c r="CK50" i="1"/>
  <c r="CO50" i="1"/>
  <c r="CS50" i="1"/>
  <c r="CW50" i="1"/>
  <c r="I54" i="1"/>
  <c r="M54" i="1"/>
  <c r="Q54" i="1"/>
  <c r="U54" i="1"/>
  <c r="Y54" i="1"/>
  <c r="AC54" i="1"/>
  <c r="AG54" i="1"/>
  <c r="AK54" i="1"/>
  <c r="AO54" i="1"/>
  <c r="BQ54" i="1"/>
  <c r="BU54" i="1"/>
  <c r="BY54" i="1"/>
  <c r="CC54" i="1"/>
  <c r="CG54" i="1"/>
  <c r="CK54" i="1"/>
  <c r="CO54" i="1"/>
  <c r="CS54" i="1"/>
  <c r="CW54" i="1"/>
  <c r="I58" i="1"/>
  <c r="M58" i="1"/>
  <c r="Q58" i="1"/>
  <c r="U58" i="1"/>
  <c r="Y58" i="1"/>
  <c r="AG58" i="1"/>
  <c r="F62" i="1"/>
  <c r="AK58" i="1"/>
  <c r="AO58" i="1"/>
  <c r="E62" i="1"/>
  <c r="F64" i="1"/>
  <c r="BN62" i="1"/>
  <c r="F63" i="1"/>
  <c r="J63" i="1"/>
  <c r="N63" i="1"/>
  <c r="R63" i="1"/>
  <c r="AT63" i="1"/>
  <c r="BR63" i="1"/>
  <c r="BV63" i="1"/>
  <c r="CD63" i="1"/>
  <c r="CH63" i="1"/>
  <c r="CL63" i="1"/>
  <c r="BM62" i="1"/>
  <c r="E63" i="1"/>
  <c r="I63" i="1"/>
  <c r="M63" i="1"/>
  <c r="Q63" i="1"/>
  <c r="U63" i="1"/>
  <c r="Y63" i="1"/>
  <c r="AC63" i="1"/>
  <c r="AG63" i="1"/>
  <c r="AK63" i="1"/>
  <c r="AO63" i="1"/>
  <c r="AS63" i="1"/>
  <c r="BQ63" i="1"/>
  <c r="BU63" i="1"/>
  <c r="BY63" i="1"/>
  <c r="CC63" i="1"/>
  <c r="CG63" i="1"/>
  <c r="CK63" i="1"/>
  <c r="CO63" i="1"/>
  <c r="CS63" i="1"/>
  <c r="CW63" i="1"/>
  <c r="E64" i="1"/>
  <c r="BN64" i="1"/>
  <c r="BR64" i="1"/>
  <c r="BY64" i="1" l="1"/>
  <c r="CO62" i="1"/>
  <c r="CP53" i="1"/>
  <c r="CD40" i="1"/>
  <c r="BV40" i="1"/>
  <c r="CD64" i="1"/>
  <c r="CC64" i="1"/>
  <c r="CS62" i="1"/>
  <c r="CR61" i="1"/>
  <c r="CT53" i="1"/>
  <c r="AN27" i="1"/>
  <c r="AO6" i="1"/>
  <c r="AP6" i="1"/>
  <c r="AF27" i="1"/>
  <c r="AG6" i="1"/>
  <c r="AH6" i="1"/>
  <c r="X27" i="1"/>
  <c r="Y6" i="1"/>
  <c r="Z6" i="1"/>
  <c r="CW62" i="1"/>
  <c r="CV61" i="1"/>
  <c r="CX53" i="1"/>
  <c r="CK61" i="1"/>
  <c r="CL55" i="1"/>
  <c r="CL49" i="1"/>
  <c r="CL52" i="1"/>
  <c r="CL51" i="1"/>
  <c r="CL48" i="1"/>
  <c r="CL47" i="1"/>
  <c r="CL62" i="1"/>
  <c r="CL61" i="1" s="1"/>
  <c r="CG61" i="1"/>
  <c r="CH55" i="1"/>
  <c r="CH49" i="1"/>
  <c r="CH52" i="1"/>
  <c r="CH51" i="1"/>
  <c r="CH48" i="1"/>
  <c r="CH47" i="1"/>
  <c r="CH46" i="1"/>
  <c r="CH62" i="1"/>
  <c r="CH61" i="1" s="1"/>
  <c r="CC61" i="1"/>
  <c r="CD55" i="1"/>
  <c r="CD49" i="1"/>
  <c r="CD52" i="1"/>
  <c r="CD51" i="1"/>
  <c r="CD48" i="1"/>
  <c r="CD47" i="1"/>
  <c r="CD62" i="1"/>
  <c r="BX61" i="1"/>
  <c r="BU61" i="1"/>
  <c r="BV55" i="1"/>
  <c r="BV49" i="1"/>
  <c r="BV52" i="1"/>
  <c r="BV51" i="1"/>
  <c r="BV48" i="1"/>
  <c r="BV47" i="1"/>
  <c r="CH39" i="1"/>
  <c r="AJ27" i="1"/>
  <c r="AK6" i="1"/>
  <c r="AL6" i="1"/>
  <c r="AB27" i="1"/>
  <c r="AC6" i="1"/>
  <c r="AD6" i="1"/>
  <c r="T27" i="1"/>
  <c r="U6" i="1"/>
  <c r="V6" i="1"/>
  <c r="V60" i="1" l="1"/>
  <c r="V59" i="1"/>
  <c r="V55" i="1"/>
  <c r="V51" i="1"/>
  <c r="V48" i="1"/>
  <c r="V57" i="1"/>
  <c r="V52" i="1"/>
  <c r="V49" i="1"/>
  <c r="V47" i="1"/>
  <c r="V27" i="1"/>
  <c r="V21" i="1"/>
  <c r="V16" i="1"/>
  <c r="V15" i="1"/>
  <c r="V14" i="1"/>
  <c r="U27" i="1"/>
  <c r="V26" i="1"/>
  <c r="V25" i="1"/>
  <c r="V23" i="1"/>
  <c r="V19" i="1"/>
  <c r="V18" i="1"/>
  <c r="V17" i="1"/>
  <c r="V22" i="1"/>
  <c r="V10" i="1"/>
  <c r="V28" i="1"/>
  <c r="V29" i="1"/>
  <c r="V39" i="1"/>
  <c r="V54" i="1"/>
  <c r="V13" i="1"/>
  <c r="V24" i="1"/>
  <c r="V20" i="1"/>
  <c r="V30" i="1"/>
  <c r="V7" i="1"/>
  <c r="V61" i="1"/>
  <c r="V62" i="1"/>
  <c r="V40" i="1"/>
  <c r="V58" i="1"/>
  <c r="V46" i="1"/>
  <c r="V50" i="1"/>
  <c r="V56" i="1"/>
  <c r="V64" i="1"/>
  <c r="V43" i="1"/>
  <c r="V63" i="1"/>
  <c r="AL60" i="1"/>
  <c r="AL59" i="1"/>
  <c r="AL55" i="1"/>
  <c r="AL51" i="1"/>
  <c r="AL48" i="1"/>
  <c r="AL57" i="1"/>
  <c r="AL52" i="1"/>
  <c r="AL49" i="1"/>
  <c r="AK27" i="1"/>
  <c r="AL47" i="1"/>
  <c r="AL27" i="1"/>
  <c r="AL21" i="1"/>
  <c r="AL16" i="1"/>
  <c r="AL15" i="1"/>
  <c r="AL14" i="1"/>
  <c r="AL26" i="1"/>
  <c r="AL25" i="1"/>
  <c r="AL23" i="1"/>
  <c r="AL19" i="1"/>
  <c r="AL18" i="1"/>
  <c r="AL13" i="1"/>
  <c r="AL17" i="1"/>
  <c r="AL24" i="1"/>
  <c r="AL22" i="1"/>
  <c r="AL10" i="1"/>
  <c r="AL28" i="1"/>
  <c r="AL29" i="1"/>
  <c r="AL39" i="1"/>
  <c r="AL54" i="1"/>
  <c r="AL20" i="1"/>
  <c r="AL30" i="1"/>
  <c r="AL7" i="1"/>
  <c r="AL61" i="1"/>
  <c r="AL62" i="1"/>
  <c r="AL40" i="1"/>
  <c r="AL46" i="1"/>
  <c r="AL50" i="1"/>
  <c r="AL56" i="1"/>
  <c r="AL64" i="1"/>
  <c r="AL43" i="1"/>
  <c r="AL58" i="1"/>
  <c r="AL63" i="1"/>
  <c r="CW61" i="1"/>
  <c r="CX55" i="1"/>
  <c r="CX49" i="1"/>
  <c r="CX47" i="1"/>
  <c r="CX52" i="1"/>
  <c r="CX51" i="1"/>
  <c r="CX48" i="1"/>
  <c r="CX40" i="1"/>
  <c r="CX39" i="1"/>
  <c r="CX50" i="1"/>
  <c r="CX63" i="1"/>
  <c r="CX46" i="1"/>
  <c r="CX54" i="1"/>
  <c r="CX64" i="1"/>
  <c r="CX43" i="1"/>
  <c r="CX62" i="1"/>
  <c r="AH60" i="1"/>
  <c r="AH59" i="1"/>
  <c r="AH55" i="1"/>
  <c r="AH51" i="1"/>
  <c r="AH48" i="1"/>
  <c r="AH57" i="1"/>
  <c r="AH52" i="1"/>
  <c r="AH49" i="1"/>
  <c r="AG27" i="1"/>
  <c r="AH47" i="1"/>
  <c r="AH46" i="1"/>
  <c r="AH27" i="1"/>
  <c r="AH21" i="1"/>
  <c r="AH16" i="1"/>
  <c r="AH15" i="1"/>
  <c r="AH14" i="1"/>
  <c r="AH26" i="1"/>
  <c r="AH25" i="1"/>
  <c r="AH23" i="1"/>
  <c r="AH19" i="1"/>
  <c r="AH18" i="1"/>
  <c r="AH24" i="1"/>
  <c r="AH20" i="1"/>
  <c r="AH30" i="1"/>
  <c r="AH7" i="1"/>
  <c r="AH61" i="1"/>
  <c r="AH62" i="1"/>
  <c r="AH40" i="1"/>
  <c r="AH50" i="1"/>
  <c r="AH56" i="1"/>
  <c r="AH64" i="1"/>
  <c r="AH43" i="1"/>
  <c r="AH63" i="1"/>
  <c r="AH13" i="1"/>
  <c r="AH17" i="1"/>
  <c r="AH22" i="1"/>
  <c r="AH10" i="1"/>
  <c r="AH28" i="1"/>
  <c r="AH29" i="1"/>
  <c r="AH39" i="1"/>
  <c r="AH54" i="1"/>
  <c r="AH58" i="1"/>
  <c r="AD60" i="1"/>
  <c r="AD59" i="1"/>
  <c r="AD55" i="1"/>
  <c r="AD51" i="1"/>
  <c r="AD48" i="1"/>
  <c r="AD57" i="1"/>
  <c r="AD52" i="1"/>
  <c r="AD49" i="1"/>
  <c r="AC27" i="1"/>
  <c r="AD47" i="1"/>
  <c r="AD21" i="1"/>
  <c r="AD16" i="1"/>
  <c r="AD15" i="1"/>
  <c r="AD14" i="1"/>
  <c r="AD27" i="1"/>
  <c r="AD26" i="1"/>
  <c r="AD25" i="1"/>
  <c r="AD23" i="1"/>
  <c r="AD19" i="1"/>
  <c r="AD18" i="1"/>
  <c r="AD13" i="1"/>
  <c r="AD17" i="1"/>
  <c r="AD22" i="1"/>
  <c r="AD10" i="1"/>
  <c r="AD28" i="1"/>
  <c r="AD29" i="1"/>
  <c r="AD39" i="1"/>
  <c r="AD46" i="1"/>
  <c r="AD54" i="1"/>
  <c r="AD58" i="1"/>
  <c r="AD24" i="1"/>
  <c r="AD20" i="1"/>
  <c r="AD30" i="1"/>
  <c r="AD7" i="1"/>
  <c r="AD61" i="1"/>
  <c r="AD62" i="1"/>
  <c r="AD40" i="1"/>
  <c r="AD50" i="1"/>
  <c r="AD56" i="1"/>
  <c r="AD64" i="1"/>
  <c r="AD43" i="1"/>
  <c r="AD63" i="1"/>
  <c r="BY61" i="1"/>
  <c r="BZ55" i="1"/>
  <c r="BZ49" i="1"/>
  <c r="BZ52" i="1"/>
  <c r="BZ51" i="1"/>
  <c r="BZ48" i="1"/>
  <c r="BZ47" i="1"/>
  <c r="BZ43" i="1"/>
  <c r="BZ39" i="1"/>
  <c r="BZ62" i="1"/>
  <c r="BZ50" i="1"/>
  <c r="BZ63" i="1"/>
  <c r="BZ40" i="1"/>
  <c r="BZ54" i="1"/>
  <c r="Z60" i="1"/>
  <c r="Z59" i="1"/>
  <c r="Z55" i="1"/>
  <c r="Z51" i="1"/>
  <c r="Z48" i="1"/>
  <c r="Z57" i="1"/>
  <c r="Z52" i="1"/>
  <c r="Z49" i="1"/>
  <c r="Z47" i="1"/>
  <c r="Z46" i="1"/>
  <c r="Z27" i="1"/>
  <c r="Z21" i="1"/>
  <c r="Z16" i="1"/>
  <c r="Z15" i="1"/>
  <c r="Z14" i="1"/>
  <c r="Y27" i="1"/>
  <c r="Z26" i="1"/>
  <c r="Z25" i="1"/>
  <c r="Z23" i="1"/>
  <c r="Z19" i="1"/>
  <c r="Z18" i="1"/>
  <c r="Z13" i="1"/>
  <c r="Z24" i="1"/>
  <c r="Z20" i="1"/>
  <c r="Z30" i="1"/>
  <c r="Z7" i="1"/>
  <c r="Z61" i="1"/>
  <c r="Z62" i="1"/>
  <c r="Z40" i="1"/>
  <c r="Z58" i="1"/>
  <c r="Z50" i="1"/>
  <c r="Z56" i="1"/>
  <c r="Z64" i="1"/>
  <c r="Z43" i="1"/>
  <c r="Z63" i="1"/>
  <c r="Z17" i="1"/>
  <c r="Z22" i="1"/>
  <c r="Z10" i="1"/>
  <c r="Z28" i="1"/>
  <c r="Z29" i="1"/>
  <c r="Z39" i="1"/>
  <c r="Z54" i="1"/>
  <c r="AP60" i="1"/>
  <c r="AP59" i="1"/>
  <c r="AP55" i="1"/>
  <c r="AP51" i="1"/>
  <c r="AP48" i="1"/>
  <c r="AP57" i="1"/>
  <c r="AP52" i="1"/>
  <c r="AP49" i="1"/>
  <c r="AO27" i="1"/>
  <c r="AP47" i="1"/>
  <c r="AP46" i="1"/>
  <c r="AP27" i="1"/>
  <c r="AP21" i="1"/>
  <c r="AP16" i="1"/>
  <c r="AP15" i="1"/>
  <c r="AP14" i="1"/>
  <c r="AP26" i="1"/>
  <c r="AP25" i="1"/>
  <c r="AP23" i="1"/>
  <c r="AP19" i="1"/>
  <c r="AP18" i="1"/>
  <c r="AP20" i="1"/>
  <c r="AP30" i="1"/>
  <c r="AP7" i="1"/>
  <c r="AP61" i="1"/>
  <c r="AP62" i="1"/>
  <c r="AP40" i="1"/>
  <c r="AP50" i="1"/>
  <c r="AP56" i="1"/>
  <c r="AP64" i="1"/>
  <c r="AP43" i="1"/>
  <c r="AP58" i="1"/>
  <c r="AP63" i="1"/>
  <c r="AP13" i="1"/>
  <c r="AP17" i="1"/>
  <c r="AP24" i="1"/>
  <c r="AP22" i="1"/>
  <c r="AP10" i="1"/>
  <c r="AP28" i="1"/>
  <c r="AP29" i="1"/>
  <c r="AP39" i="1"/>
  <c r="AP54" i="1"/>
  <c r="CS61" i="1"/>
  <c r="CT55" i="1"/>
  <c r="CT49" i="1"/>
  <c r="CT52" i="1"/>
  <c r="CT51" i="1"/>
  <c r="CT48" i="1"/>
  <c r="CT47" i="1"/>
  <c r="CT54" i="1"/>
  <c r="CT64" i="1"/>
  <c r="CT43" i="1"/>
  <c r="CT39" i="1"/>
  <c r="CT40" i="1"/>
  <c r="CT46" i="1"/>
  <c r="CT50" i="1"/>
  <c r="CT63" i="1"/>
  <c r="CT62" i="1"/>
  <c r="CO61" i="1"/>
  <c r="CP55" i="1"/>
  <c r="CP49" i="1"/>
  <c r="CP52" i="1"/>
  <c r="CP51" i="1"/>
  <c r="CP48" i="1"/>
  <c r="CP47" i="1"/>
  <c r="CP46" i="1"/>
  <c r="CP40" i="1"/>
  <c r="CP39" i="1"/>
  <c r="CP50" i="1"/>
  <c r="CP63" i="1"/>
  <c r="CP54" i="1"/>
  <c r="CP64" i="1"/>
  <c r="CP43" i="1"/>
  <c r="CP62" i="1"/>
  <c r="CP61" i="1" s="1"/>
  <c r="BZ64" i="1"/>
  <c r="CT61" i="1" l="1"/>
  <c r="CX61" i="1"/>
</calcChain>
</file>

<file path=xl/sharedStrings.xml><?xml version="1.0" encoding="utf-8"?>
<sst xmlns="http://schemas.openxmlformats.org/spreadsheetml/2006/main" count="1665" uniqueCount="562">
  <si>
    <t>(2)　村 税 の 調 定 額 ・ 収 入 状 況 の 推 移</t>
    <phoneticPr fontId="5"/>
  </si>
  <si>
    <t>　　　単位：収入率・構成比（％）、調定額（円）</t>
    <rPh sb="6" eb="8">
      <t>シュウニュウ</t>
    </rPh>
    <rPh sb="8" eb="9">
      <t>リツ</t>
    </rPh>
    <rPh sb="10" eb="13">
      <t>コウセイヒ</t>
    </rPh>
    <rPh sb="17" eb="20">
      <t>チョウテイガク</t>
    </rPh>
    <phoneticPr fontId="5"/>
  </si>
  <si>
    <t>年　度</t>
    <phoneticPr fontId="5"/>
  </si>
  <si>
    <t>平　成　４　年　度</t>
  </si>
  <si>
    <t>平　成　５　年　度</t>
  </si>
  <si>
    <t>平　成　６　年　度</t>
  </si>
  <si>
    <t>平　成　７　年　度</t>
  </si>
  <si>
    <t>平　成　８　年　度</t>
  </si>
  <si>
    <t>平　成　９　年　度</t>
    <phoneticPr fontId="5"/>
  </si>
  <si>
    <t>平　成　１０　年　度</t>
    <phoneticPr fontId="5"/>
  </si>
  <si>
    <t>平　成　１１　年　度</t>
    <phoneticPr fontId="5"/>
  </si>
  <si>
    <t>平　成　１２　年　度</t>
    <phoneticPr fontId="5"/>
  </si>
  <si>
    <t>平　成　１３　年　度</t>
    <phoneticPr fontId="5"/>
  </si>
  <si>
    <t>平　成　１４　年　度</t>
    <phoneticPr fontId="5"/>
  </si>
  <si>
    <t>平　成　１５　年　度</t>
    <phoneticPr fontId="5"/>
  </si>
  <si>
    <t>平　成　１６　年　度</t>
    <phoneticPr fontId="5"/>
  </si>
  <si>
    <t>税　目</t>
    <phoneticPr fontId="5"/>
  </si>
  <si>
    <t>調定額</t>
  </si>
  <si>
    <t>収入済額</t>
  </si>
  <si>
    <t>収入率</t>
  </si>
  <si>
    <t>構成比</t>
  </si>
  <si>
    <t>村　民　税</t>
  </si>
  <si>
    <t>現年課税分</t>
  </si>
  <si>
    <t>個　人</t>
  </si>
  <si>
    <t>-</t>
    <phoneticPr fontId="5"/>
  </si>
  <si>
    <t>法　人</t>
  </si>
  <si>
    <t>滞納繰越分</t>
  </si>
  <si>
    <t>-</t>
    <phoneticPr fontId="5"/>
  </si>
  <si>
    <t>-</t>
    <phoneticPr fontId="5"/>
  </si>
  <si>
    <t>-</t>
    <phoneticPr fontId="5"/>
  </si>
  <si>
    <t>固定資産税</t>
  </si>
  <si>
    <t>交納付金</t>
  </si>
  <si>
    <t>軽自動車税</t>
  </si>
  <si>
    <t>たばこ消費税</t>
  </si>
  <si>
    <t>鉱　 産 　税</t>
  </si>
  <si>
    <t>特別土地保有税</t>
  </si>
  <si>
    <t>-</t>
    <phoneticPr fontId="7"/>
  </si>
  <si>
    <t>-</t>
  </si>
  <si>
    <t>-</t>
    <phoneticPr fontId="5"/>
  </si>
  <si>
    <t>-</t>
    <phoneticPr fontId="7"/>
  </si>
  <si>
    <t>-</t>
    <phoneticPr fontId="7"/>
  </si>
  <si>
    <t>合　　　  計</t>
  </si>
  <si>
    <t>現 年 課 税 分</t>
  </si>
  <si>
    <t>交 納 付 金</t>
  </si>
  <si>
    <t>滞 納 繰 越 金</t>
  </si>
  <si>
    <t>資料：税務課</t>
    <rPh sb="0" eb="2">
      <t>シリョウ</t>
    </rPh>
    <rPh sb="3" eb="6">
      <t>ゼイムカ</t>
    </rPh>
    <phoneticPr fontId="5"/>
  </si>
  <si>
    <t>(2)　村 税 の 調 定 額 ・ 収 入 状 況 の 推 移</t>
    <phoneticPr fontId="5"/>
  </si>
  <si>
    <t>（1）　　村税の調定額・収入状況の推移</t>
    <rPh sb="5" eb="7">
      <t>ソンゼイ</t>
    </rPh>
    <rPh sb="8" eb="9">
      <t>チョウ</t>
    </rPh>
    <rPh sb="9" eb="11">
      <t>テイガク</t>
    </rPh>
    <rPh sb="12" eb="14">
      <t>シュウニュウ</t>
    </rPh>
    <rPh sb="14" eb="16">
      <t>ジョウキョウ</t>
    </rPh>
    <rPh sb="17" eb="19">
      <t>スイイ</t>
    </rPh>
    <phoneticPr fontId="7"/>
  </si>
  <si>
    <t>年　度</t>
    <phoneticPr fontId="5"/>
  </si>
  <si>
    <t>平　成　９　年　度</t>
    <phoneticPr fontId="5"/>
  </si>
  <si>
    <t>平　成　１０　年　度</t>
    <phoneticPr fontId="5"/>
  </si>
  <si>
    <t>平　成　１１　年　度</t>
    <phoneticPr fontId="5"/>
  </si>
  <si>
    <t>平　成　１３　年　度</t>
    <phoneticPr fontId="5"/>
  </si>
  <si>
    <t>平　成　１5　年　度</t>
    <phoneticPr fontId="5"/>
  </si>
  <si>
    <t>平　成　１６　年　度</t>
    <phoneticPr fontId="5"/>
  </si>
  <si>
    <t>平　成　１７　年　度</t>
    <phoneticPr fontId="5"/>
  </si>
  <si>
    <t>　　　　　平　成　１８　年　度</t>
    <phoneticPr fontId="7"/>
  </si>
  <si>
    <t>　</t>
    <phoneticPr fontId="7"/>
  </si>
  <si>
    <t xml:space="preserve">                　　平　成　１９　年　度</t>
    <rPh sb="18" eb="19">
      <t>ヒラ</t>
    </rPh>
    <rPh sb="20" eb="21">
      <t>シゲル</t>
    </rPh>
    <rPh sb="25" eb="26">
      <t>トシ</t>
    </rPh>
    <rPh sb="27" eb="28">
      <t>ド</t>
    </rPh>
    <phoneticPr fontId="7"/>
  </si>
  <si>
    <t>平成20年度</t>
    <rPh sb="0" eb="1">
      <t>ヒラ</t>
    </rPh>
    <rPh sb="1" eb="2">
      <t>シゲル</t>
    </rPh>
    <rPh sb="4" eb="5">
      <t>トシ</t>
    </rPh>
    <rPh sb="5" eb="6">
      <t>ド</t>
    </rPh>
    <phoneticPr fontId="7"/>
  </si>
  <si>
    <t>平成21年度</t>
    <rPh sb="0" eb="1">
      <t>ヒラ</t>
    </rPh>
    <rPh sb="1" eb="2">
      <t>シゲル</t>
    </rPh>
    <rPh sb="4" eb="5">
      <t>トシ</t>
    </rPh>
    <rPh sb="5" eb="6">
      <t>ド</t>
    </rPh>
    <phoneticPr fontId="7"/>
  </si>
  <si>
    <t>平成22年度</t>
    <rPh sb="0" eb="2">
      <t>ヘイセイ</t>
    </rPh>
    <rPh sb="4" eb="6">
      <t>ネンド</t>
    </rPh>
    <phoneticPr fontId="7"/>
  </si>
  <si>
    <t>平成23年度</t>
    <rPh sb="0" eb="2">
      <t>ヘイセイ</t>
    </rPh>
    <rPh sb="4" eb="6">
      <t>ネンド</t>
    </rPh>
    <phoneticPr fontId="7"/>
  </si>
  <si>
    <t>平成24年度</t>
    <rPh sb="0" eb="2">
      <t>ヘイセイ</t>
    </rPh>
    <rPh sb="4" eb="6">
      <t>ネンド</t>
    </rPh>
    <phoneticPr fontId="7"/>
  </si>
  <si>
    <t>平成30年度</t>
    <rPh sb="0" eb="2">
      <t>ヘイセイ</t>
    </rPh>
    <rPh sb="4" eb="6">
      <t>ネンド</t>
    </rPh>
    <phoneticPr fontId="7"/>
  </si>
  <si>
    <t>令和元年度</t>
    <rPh sb="0" eb="2">
      <t>レイワ</t>
    </rPh>
    <rPh sb="2" eb="4">
      <t>ガンネン</t>
    </rPh>
    <rPh sb="4" eb="5">
      <t>ド</t>
    </rPh>
    <phoneticPr fontId="7"/>
  </si>
  <si>
    <t>令和２年度</t>
    <rPh sb="0" eb="2">
      <t>レイワ</t>
    </rPh>
    <rPh sb="3" eb="5">
      <t>ネンド</t>
    </rPh>
    <phoneticPr fontId="7"/>
  </si>
  <si>
    <t>令和３年度</t>
    <rPh sb="0" eb="2">
      <t>レイワ</t>
    </rPh>
    <rPh sb="3" eb="5">
      <t>ネンド</t>
    </rPh>
    <phoneticPr fontId="7"/>
  </si>
  <si>
    <t>令和４年度</t>
    <rPh sb="0" eb="2">
      <t>レイワ</t>
    </rPh>
    <rPh sb="3" eb="5">
      <t>ネンド</t>
    </rPh>
    <phoneticPr fontId="7"/>
  </si>
  <si>
    <t>　　　調定額</t>
    <rPh sb="3" eb="4">
      <t>チョウ</t>
    </rPh>
    <rPh sb="4" eb="6">
      <t>テイガク</t>
    </rPh>
    <phoneticPr fontId="7"/>
  </si>
  <si>
    <t>　　　収入済額</t>
    <rPh sb="3" eb="5">
      <t>シュウニュウ</t>
    </rPh>
    <rPh sb="5" eb="6">
      <t>スミ</t>
    </rPh>
    <rPh sb="6" eb="7">
      <t>ガク</t>
    </rPh>
    <phoneticPr fontId="7"/>
  </si>
  <si>
    <t>　収入率</t>
    <rPh sb="1" eb="3">
      <t>シュウニュウ</t>
    </rPh>
    <rPh sb="3" eb="4">
      <t>リツ</t>
    </rPh>
    <phoneticPr fontId="7"/>
  </si>
  <si>
    <t>　構成比</t>
    <rPh sb="1" eb="4">
      <t>コウセイヒ</t>
    </rPh>
    <phoneticPr fontId="7"/>
  </si>
  <si>
    <t>調定額</t>
    <rPh sb="0" eb="1">
      <t>チョウ</t>
    </rPh>
    <rPh sb="1" eb="3">
      <t>テイガク</t>
    </rPh>
    <phoneticPr fontId="7"/>
  </si>
  <si>
    <t>収入済額</t>
    <rPh sb="0" eb="2">
      <t>シュウニュウ</t>
    </rPh>
    <rPh sb="2" eb="3">
      <t>スミ</t>
    </rPh>
    <rPh sb="3" eb="4">
      <t>ガク</t>
    </rPh>
    <phoneticPr fontId="7"/>
  </si>
  <si>
    <t>収入率</t>
    <rPh sb="0" eb="2">
      <t>シュウニュウ</t>
    </rPh>
    <rPh sb="2" eb="3">
      <t>リツ</t>
    </rPh>
    <phoneticPr fontId="7"/>
  </si>
  <si>
    <t>構成比</t>
    <rPh sb="0" eb="3">
      <t>コウセイヒ</t>
    </rPh>
    <phoneticPr fontId="7"/>
  </si>
  <si>
    <t>環境性能割</t>
    <rPh sb="0" eb="2">
      <t>カンキョウ</t>
    </rPh>
    <rPh sb="2" eb="5">
      <t>セイノウワリ</t>
    </rPh>
    <phoneticPr fontId="3"/>
  </si>
  <si>
    <t>-</t>
    <phoneticPr fontId="7"/>
  </si>
  <si>
    <t>-</t>
    <phoneticPr fontId="7"/>
  </si>
  <si>
    <t>-</t>
    <phoneticPr fontId="3"/>
  </si>
  <si>
    <t>-</t>
    <phoneticPr fontId="3"/>
  </si>
  <si>
    <t>-</t>
    <phoneticPr fontId="7"/>
  </si>
  <si>
    <t>-</t>
    <phoneticPr fontId="5"/>
  </si>
  <si>
    <t>交 納 付 金</t>
    <phoneticPr fontId="7"/>
  </si>
  <si>
    <t>(4)　固定資産税調定額収入状況の推移</t>
    <phoneticPr fontId="7"/>
  </si>
  <si>
    <t>　　　単位：千円</t>
  </si>
  <si>
    <t>区分</t>
    <phoneticPr fontId="5"/>
  </si>
  <si>
    <t>合　　計</t>
    <phoneticPr fontId="5"/>
  </si>
  <si>
    <t>土　　地</t>
    <phoneticPr fontId="5"/>
  </si>
  <si>
    <t>家　　屋</t>
    <phoneticPr fontId="5"/>
  </si>
  <si>
    <t>償却資産</t>
  </si>
  <si>
    <t>年度</t>
    <phoneticPr fontId="5"/>
  </si>
  <si>
    <t>調定済額</t>
    <rPh sb="0" eb="1">
      <t>チョウ</t>
    </rPh>
    <rPh sb="1" eb="2">
      <t>テイ</t>
    </rPh>
    <rPh sb="2" eb="3">
      <t>ズミ</t>
    </rPh>
    <rPh sb="3" eb="4">
      <t>ガク</t>
    </rPh>
    <phoneticPr fontId="7"/>
  </si>
  <si>
    <t>収入済額</t>
    <rPh sb="0" eb="2">
      <t>シュウニュウ</t>
    </rPh>
    <rPh sb="2" eb="3">
      <t>ズ</t>
    </rPh>
    <rPh sb="3" eb="4">
      <t>ガク</t>
    </rPh>
    <phoneticPr fontId="5"/>
  </si>
  <si>
    <t>平成4年度</t>
    <rPh sb="0" eb="2">
      <t>ヘイセイ</t>
    </rPh>
    <rPh sb="3" eb="5">
      <t>ネンド</t>
    </rPh>
    <phoneticPr fontId="5"/>
  </si>
  <si>
    <t>平成5年度</t>
    <rPh sb="0" eb="2">
      <t>ヘイセイ</t>
    </rPh>
    <rPh sb="3" eb="5">
      <t>ネンド</t>
    </rPh>
    <phoneticPr fontId="5"/>
  </si>
  <si>
    <t>平成6年度</t>
    <rPh sb="0" eb="2">
      <t>ヘイセイ</t>
    </rPh>
    <rPh sb="3" eb="5">
      <t>ネンド</t>
    </rPh>
    <phoneticPr fontId="5"/>
  </si>
  <si>
    <t>平成10年度</t>
    <rPh sb="0" eb="2">
      <t>ヘイセイ</t>
    </rPh>
    <rPh sb="4" eb="6">
      <t>ネンド</t>
    </rPh>
    <phoneticPr fontId="7"/>
  </si>
  <si>
    <t>平成11年度</t>
    <rPh sb="0" eb="2">
      <t>ヘイセイ</t>
    </rPh>
    <rPh sb="4" eb="6">
      <t>ネンド</t>
    </rPh>
    <phoneticPr fontId="7"/>
  </si>
  <si>
    <t>平成12年度</t>
    <rPh sb="0" eb="2">
      <t>ヘイセイ</t>
    </rPh>
    <rPh sb="4" eb="6">
      <t>ネンド</t>
    </rPh>
    <phoneticPr fontId="7"/>
  </si>
  <si>
    <t>平成13年度</t>
    <rPh sb="0" eb="2">
      <t>ヘイセイ</t>
    </rPh>
    <rPh sb="4" eb="6">
      <t>ネンド</t>
    </rPh>
    <phoneticPr fontId="7"/>
  </si>
  <si>
    <t>平成15年度</t>
    <rPh sb="0" eb="2">
      <t>ヘイセイ</t>
    </rPh>
    <rPh sb="4" eb="6">
      <t>ネンド</t>
    </rPh>
    <phoneticPr fontId="7"/>
  </si>
  <si>
    <t>平成25年度</t>
    <rPh sb="0" eb="2">
      <t>ヘイセイ</t>
    </rPh>
    <rPh sb="4" eb="6">
      <t>ネンド</t>
    </rPh>
    <phoneticPr fontId="3"/>
  </si>
  <si>
    <t>令和元年度</t>
    <rPh sb="0" eb="2">
      <t>レイワ</t>
    </rPh>
    <rPh sb="2" eb="5">
      <t>ガンネンド</t>
    </rPh>
    <phoneticPr fontId="3"/>
  </si>
  <si>
    <t>※課税標準額、税額についてH16年度より調定済額、収入済額へ変更。</t>
    <rPh sb="1" eb="3">
      <t>カゼイ</t>
    </rPh>
    <rPh sb="3" eb="6">
      <t>ヒョウジュンガク</t>
    </rPh>
    <rPh sb="7" eb="9">
      <t>ゼイガク</t>
    </rPh>
    <rPh sb="16" eb="17">
      <t>ネン</t>
    </rPh>
    <rPh sb="17" eb="18">
      <t>ド</t>
    </rPh>
    <rPh sb="20" eb="21">
      <t>シラベ</t>
    </rPh>
    <rPh sb="21" eb="22">
      <t>サダム</t>
    </rPh>
    <rPh sb="22" eb="23">
      <t>スミ</t>
    </rPh>
    <rPh sb="23" eb="24">
      <t>ガク</t>
    </rPh>
    <rPh sb="25" eb="27">
      <t>シュウニュウ</t>
    </rPh>
    <rPh sb="27" eb="28">
      <t>ズミ</t>
    </rPh>
    <rPh sb="28" eb="29">
      <t>ガク</t>
    </rPh>
    <rPh sb="30" eb="32">
      <t>ヘンコウ</t>
    </rPh>
    <phoneticPr fontId="7"/>
  </si>
  <si>
    <t>　資料：税務課 市町村税徴収実績より</t>
    <rPh sb="8" eb="11">
      <t>シチョウソン</t>
    </rPh>
    <rPh sb="11" eb="12">
      <t>ゼイ</t>
    </rPh>
    <rPh sb="12" eb="14">
      <t>チョウシュウ</t>
    </rPh>
    <rPh sb="14" eb="16">
      <t>ジッセキ</t>
    </rPh>
    <phoneticPr fontId="7"/>
  </si>
  <si>
    <t>ｐ１２３</t>
    <phoneticPr fontId="7"/>
  </si>
  <si>
    <t>単位：納税義務者（人）、構成比（％）</t>
    <rPh sb="3" eb="7">
      <t>ノウゼイギム</t>
    </rPh>
    <rPh sb="7" eb="8">
      <t>シャ</t>
    </rPh>
    <rPh sb="12" eb="15">
      <t>コウセイヒ</t>
    </rPh>
    <phoneticPr fontId="5"/>
  </si>
  <si>
    <t xml:space="preserve"> 年 度</t>
  </si>
  <si>
    <t xml:space="preserve">規模別 </t>
  </si>
  <si>
    <t>計</t>
    <phoneticPr fontId="7"/>
  </si>
  <si>
    <t>5万円
以下の
金額</t>
    <rPh sb="8" eb="10">
      <t>キンガク</t>
    </rPh>
    <phoneticPr fontId="5"/>
  </si>
  <si>
    <t>5万円
を超え
10万円
以下</t>
    <rPh sb="2" eb="3">
      <t>エン</t>
    </rPh>
    <rPh sb="5" eb="6">
      <t>コ</t>
    </rPh>
    <rPh sb="11" eb="12">
      <t>エン</t>
    </rPh>
    <rPh sb="13" eb="15">
      <t>イカ</t>
    </rPh>
    <phoneticPr fontId="5"/>
  </si>
  <si>
    <t>10万円
～
20万円</t>
    <rPh sb="3" eb="4">
      <t>エン</t>
    </rPh>
    <rPh sb="10" eb="11">
      <t>エン</t>
    </rPh>
    <phoneticPr fontId="5"/>
  </si>
  <si>
    <t>20万円
～
40万円</t>
    <rPh sb="3" eb="4">
      <t>エン</t>
    </rPh>
    <rPh sb="10" eb="11">
      <t>エン</t>
    </rPh>
    <phoneticPr fontId="5"/>
  </si>
  <si>
    <t>40万円
～
60万円</t>
    <rPh sb="3" eb="4">
      <t>エン</t>
    </rPh>
    <rPh sb="10" eb="11">
      <t>エン</t>
    </rPh>
    <phoneticPr fontId="5"/>
  </si>
  <si>
    <t>60万円
～
80万円</t>
    <rPh sb="3" eb="4">
      <t>エン</t>
    </rPh>
    <rPh sb="10" eb="11">
      <t>エン</t>
    </rPh>
    <phoneticPr fontId="5"/>
  </si>
  <si>
    <t>80万円
～
120万円</t>
    <rPh sb="3" eb="4">
      <t>エン</t>
    </rPh>
    <rPh sb="11" eb="12">
      <t>エン</t>
    </rPh>
    <phoneticPr fontId="5"/>
  </si>
  <si>
    <t>120万円
～
160万円</t>
    <rPh sb="4" eb="5">
      <t>エン</t>
    </rPh>
    <rPh sb="12" eb="13">
      <t>エン</t>
    </rPh>
    <phoneticPr fontId="5"/>
  </si>
  <si>
    <t>160万円
～
200万円</t>
    <rPh sb="4" eb="5">
      <t>エン</t>
    </rPh>
    <rPh sb="12" eb="13">
      <t>エン</t>
    </rPh>
    <phoneticPr fontId="5"/>
  </si>
  <si>
    <t>200万円
～
300万円</t>
    <rPh sb="4" eb="5">
      <t>エン</t>
    </rPh>
    <rPh sb="12" eb="13">
      <t>エン</t>
    </rPh>
    <phoneticPr fontId="5"/>
  </si>
  <si>
    <t>300万円
～
400万円</t>
    <rPh sb="4" eb="5">
      <t>エン</t>
    </rPh>
    <rPh sb="12" eb="13">
      <t>エン</t>
    </rPh>
    <phoneticPr fontId="5"/>
  </si>
  <si>
    <t>400万円
～
550万円</t>
    <rPh sb="4" eb="5">
      <t>エン</t>
    </rPh>
    <rPh sb="12" eb="13">
      <t>エン</t>
    </rPh>
    <phoneticPr fontId="5"/>
  </si>
  <si>
    <t>550万円
～
700万円</t>
    <rPh sb="4" eb="5">
      <t>エン</t>
    </rPh>
    <rPh sb="12" eb="13">
      <t>エン</t>
    </rPh>
    <phoneticPr fontId="5"/>
  </si>
  <si>
    <t>700万円
～
1,000
万円</t>
    <rPh sb="4" eb="5">
      <t>エン</t>
    </rPh>
    <rPh sb="15" eb="16">
      <t>エン</t>
    </rPh>
    <phoneticPr fontId="5"/>
  </si>
  <si>
    <t>1,000
万円
～
2,000
万円</t>
    <rPh sb="7" eb="8">
      <t>エン</t>
    </rPh>
    <rPh sb="18" eb="19">
      <t>エン</t>
    </rPh>
    <phoneticPr fontId="5"/>
  </si>
  <si>
    <t>2,000
万円を
超える
金額</t>
    <rPh sb="7" eb="8">
      <t>エン</t>
    </rPh>
    <rPh sb="10" eb="11">
      <t>コ</t>
    </rPh>
    <rPh sb="14" eb="16">
      <t>キンガク</t>
    </rPh>
    <phoneticPr fontId="5"/>
  </si>
  <si>
    <t>平成
4年度</t>
    <rPh sb="0" eb="2">
      <t>ヘイセイ</t>
    </rPh>
    <rPh sb="4" eb="6">
      <t>ネンド</t>
    </rPh>
    <phoneticPr fontId="5"/>
  </si>
  <si>
    <t>納税義務者</t>
    <rPh sb="0" eb="1">
      <t>ナ</t>
    </rPh>
    <rPh sb="1" eb="2">
      <t>ゼイ</t>
    </rPh>
    <rPh sb="2" eb="5">
      <t>ギムシャ</t>
    </rPh>
    <phoneticPr fontId="5"/>
  </si>
  <si>
    <t>構成比</t>
    <rPh sb="0" eb="3">
      <t>コウセイヒ</t>
    </rPh>
    <phoneticPr fontId="5"/>
  </si>
  <si>
    <t>平成
5年度</t>
    <rPh sb="0" eb="2">
      <t>ヘイセイ</t>
    </rPh>
    <rPh sb="4" eb="6">
      <t>ネンド</t>
    </rPh>
    <phoneticPr fontId="5"/>
  </si>
  <si>
    <t>平成
6年度</t>
    <rPh sb="0" eb="2">
      <t>ヘイセイ</t>
    </rPh>
    <rPh sb="4" eb="6">
      <t>ネンド</t>
    </rPh>
    <phoneticPr fontId="5"/>
  </si>
  <si>
    <t>平成　　7年度</t>
    <rPh sb="0" eb="2">
      <t>ヘイセイ</t>
    </rPh>
    <rPh sb="5" eb="7">
      <t>ネンド</t>
    </rPh>
    <phoneticPr fontId="7"/>
  </si>
  <si>
    <t>平成8年度</t>
    <rPh sb="0" eb="2">
      <t>ヘイセイ</t>
    </rPh>
    <rPh sb="3" eb="5">
      <t>ネンド</t>
    </rPh>
    <phoneticPr fontId="7"/>
  </si>
  <si>
    <t>平成
9
年度</t>
    <rPh sb="0" eb="2">
      <t>ヘイセイ</t>
    </rPh>
    <rPh sb="5" eb="7">
      <t>ネンド</t>
    </rPh>
    <phoneticPr fontId="7"/>
  </si>
  <si>
    <t>平成
10
年度</t>
    <rPh sb="0" eb="2">
      <t>ヘイセイ</t>
    </rPh>
    <rPh sb="6" eb="8">
      <t>ネンド</t>
    </rPh>
    <phoneticPr fontId="7"/>
  </si>
  <si>
    <t>平成　11　　年度</t>
    <rPh sb="0" eb="2">
      <t>ヘイセイ</t>
    </rPh>
    <rPh sb="7" eb="9">
      <t>ネンド</t>
    </rPh>
    <phoneticPr fontId="7"/>
  </si>
  <si>
    <t>平成　12　　年度</t>
    <rPh sb="0" eb="2">
      <t>ヘイセイ</t>
    </rPh>
    <rPh sb="7" eb="9">
      <t>ネンド</t>
    </rPh>
    <phoneticPr fontId="7"/>
  </si>
  <si>
    <t>計</t>
  </si>
  <si>
    <t>令和元年度</t>
    <rPh sb="0" eb="2">
      <t>レイワ</t>
    </rPh>
    <rPh sb="2" eb="5">
      <t>ガンネンド</t>
    </rPh>
    <phoneticPr fontId="7"/>
  </si>
  <si>
    <t>H18より税制改正に伴う様式の変更</t>
    <rPh sb="5" eb="7">
      <t>ゼイセイ</t>
    </rPh>
    <rPh sb="7" eb="9">
      <t>カイセイ</t>
    </rPh>
    <rPh sb="10" eb="11">
      <t>トモナ</t>
    </rPh>
    <rPh sb="12" eb="14">
      <t>ヨウシキ</t>
    </rPh>
    <rPh sb="15" eb="17">
      <t>ヘンコウ</t>
    </rPh>
    <phoneticPr fontId="7"/>
  </si>
  <si>
    <t>資 料：税務課</t>
    <phoneticPr fontId="7"/>
  </si>
  <si>
    <t>ｐ１２４</t>
    <phoneticPr fontId="7"/>
  </si>
  <si>
    <t>(3)　個人村民税普通徴収、特別徴収納税義務者数の推移</t>
    <phoneticPr fontId="7"/>
  </si>
  <si>
    <t>単位：円</t>
  </si>
  <si>
    <t>区分</t>
  </si>
  <si>
    <t>合計</t>
  </si>
  <si>
    <t>普通徴収</t>
  </si>
  <si>
    <t>特別徴収</t>
  </si>
  <si>
    <t>　　　退職所得分</t>
    <rPh sb="3" eb="5">
      <t>タイショク</t>
    </rPh>
    <rPh sb="5" eb="7">
      <t>ショトク</t>
    </rPh>
    <rPh sb="7" eb="8">
      <t>ブン</t>
    </rPh>
    <phoneticPr fontId="5"/>
  </si>
  <si>
    <t>年度</t>
  </si>
  <si>
    <t>件数</t>
  </si>
  <si>
    <t>調定済額</t>
  </si>
  <si>
    <t>件数</t>
    <rPh sb="0" eb="2">
      <t>ケンスウ</t>
    </rPh>
    <phoneticPr fontId="5"/>
  </si>
  <si>
    <t>調定済額</t>
    <rPh sb="0" eb="1">
      <t>チョウテイ</t>
    </rPh>
    <rPh sb="1" eb="2">
      <t>テイ</t>
    </rPh>
    <rPh sb="2" eb="3">
      <t>ス</t>
    </rPh>
    <rPh sb="3" eb="4">
      <t>ガク</t>
    </rPh>
    <phoneticPr fontId="5"/>
  </si>
  <si>
    <t>　　資 料：税務課　個人県民税賦課状況報告書（現年課税分）</t>
    <rPh sb="10" eb="12">
      <t>コジン</t>
    </rPh>
    <rPh sb="12" eb="15">
      <t>ケンミンゼイ</t>
    </rPh>
    <rPh sb="15" eb="17">
      <t>フカ</t>
    </rPh>
    <rPh sb="17" eb="19">
      <t>ジョウキョウ</t>
    </rPh>
    <rPh sb="19" eb="22">
      <t>ホウコクショ</t>
    </rPh>
    <rPh sb="23" eb="24">
      <t>ゲン</t>
    </rPh>
    <rPh sb="24" eb="25">
      <t>ネン</t>
    </rPh>
    <rPh sb="25" eb="28">
      <t>カゼイブン</t>
    </rPh>
    <phoneticPr fontId="5"/>
  </si>
  <si>
    <t xml:space="preserve"> </t>
    <phoneticPr fontId="7"/>
  </si>
  <si>
    <t>(5)　軽自動車税種目別調定額の推移</t>
    <phoneticPr fontId="7"/>
  </si>
  <si>
    <t>各年4月1日現在</t>
    <rPh sb="0" eb="1">
      <t>カク</t>
    </rPh>
    <rPh sb="1" eb="2">
      <t>トシ</t>
    </rPh>
    <rPh sb="3" eb="4">
      <t>ガツ</t>
    </rPh>
    <rPh sb="5" eb="6">
      <t>ニチ</t>
    </rPh>
    <rPh sb="6" eb="8">
      <t>ゲンザイ</t>
    </rPh>
    <phoneticPr fontId="5"/>
  </si>
  <si>
    <t>　　単位：円</t>
    <phoneticPr fontId="5"/>
  </si>
  <si>
    <t>種別</t>
  </si>
  <si>
    <t>平成7年度</t>
    <rPh sb="0" eb="2">
      <t>ヘイセイ</t>
    </rPh>
    <rPh sb="3" eb="5">
      <t>ネンド</t>
    </rPh>
    <phoneticPr fontId="7"/>
  </si>
  <si>
    <t>平成9年度</t>
    <rPh sb="0" eb="2">
      <t>ヘイセイ</t>
    </rPh>
    <rPh sb="3" eb="4">
      <t>ネン</t>
    </rPh>
    <rPh sb="4" eb="5">
      <t>ド</t>
    </rPh>
    <phoneticPr fontId="7"/>
  </si>
  <si>
    <t>平成14年度</t>
    <rPh sb="0" eb="2">
      <t>ヘイセイ</t>
    </rPh>
    <rPh sb="4" eb="6">
      <t>ネンド</t>
    </rPh>
    <phoneticPr fontId="7"/>
  </si>
  <si>
    <t>平成25年度</t>
    <rPh sb="0" eb="2">
      <t>ヘイセイ</t>
    </rPh>
    <rPh sb="4" eb="6">
      <t>ネンド</t>
    </rPh>
    <phoneticPr fontId="7"/>
  </si>
  <si>
    <t>平成26年度</t>
    <rPh sb="0" eb="2">
      <t>ヘイセイ</t>
    </rPh>
    <rPh sb="4" eb="6">
      <t>ネンド</t>
    </rPh>
    <phoneticPr fontId="7"/>
  </si>
  <si>
    <t>平成27年度</t>
    <rPh sb="0" eb="2">
      <t>ヘイセイ</t>
    </rPh>
    <rPh sb="4" eb="6">
      <t>ネンド</t>
    </rPh>
    <phoneticPr fontId="7"/>
  </si>
  <si>
    <t>平成28年度</t>
    <rPh sb="0" eb="2">
      <t>ヘイセイ</t>
    </rPh>
    <rPh sb="4" eb="6">
      <t>ネンド</t>
    </rPh>
    <phoneticPr fontId="7"/>
  </si>
  <si>
    <t>平成29年度</t>
    <rPh sb="0" eb="2">
      <t>ヘイセイ</t>
    </rPh>
    <rPh sb="4" eb="6">
      <t>ネンド</t>
    </rPh>
    <phoneticPr fontId="7"/>
  </si>
  <si>
    <t>令和元年年度</t>
    <rPh sb="0" eb="2">
      <t>レイワ</t>
    </rPh>
    <rPh sb="2" eb="4">
      <t>ガンネン</t>
    </rPh>
    <rPh sb="4" eb="6">
      <t>ネンド</t>
    </rPh>
    <phoneticPr fontId="7"/>
  </si>
  <si>
    <t>原動機付自転車</t>
    <rPh sb="0" eb="3">
      <t>ゲンドウキ</t>
    </rPh>
    <rPh sb="3" eb="4">
      <t>ツ</t>
    </rPh>
    <rPh sb="4" eb="7">
      <t>ジテンシャ</t>
    </rPh>
    <phoneticPr fontId="5"/>
  </si>
  <si>
    <t>50cc以下</t>
  </si>
  <si>
    <t>51cc～90cc</t>
  </si>
  <si>
    <t>91cc～125cc</t>
  </si>
  <si>
    <t>ミニカー</t>
    <phoneticPr fontId="5"/>
  </si>
  <si>
    <t>小計</t>
  </si>
  <si>
    <t>軽　自　動　車</t>
    <rPh sb="0" eb="7">
      <t>ケイジドウシャ</t>
    </rPh>
    <phoneticPr fontId="5"/>
  </si>
  <si>
    <t>軽二輪車</t>
  </si>
  <si>
    <t>軽三輪車</t>
  </si>
  <si>
    <t>軽四輪乗用</t>
  </si>
  <si>
    <t>軽四輪貨物</t>
  </si>
  <si>
    <t>小型特殊
自動車</t>
    <rPh sb="2" eb="4">
      <t>トクシュ</t>
    </rPh>
    <rPh sb="5" eb="8">
      <t>ジドウシャ</t>
    </rPh>
    <phoneticPr fontId="5"/>
  </si>
  <si>
    <t>農耕作業用自動車</t>
  </si>
  <si>
    <t>その他</t>
  </si>
  <si>
    <t>二輪の小型自動車</t>
  </si>
  <si>
    <t>総　　計</t>
  </si>
  <si>
    <t>　資 料：税務課</t>
  </si>
  <si>
    <t>(6)　軽自動車税車種別課税台数の推移</t>
    <phoneticPr fontId="7"/>
  </si>
  <si>
    <t>各年4月1日現在</t>
    <phoneticPr fontId="7"/>
  </si>
  <si>
    <t>　　単位：台</t>
  </si>
  <si>
    <t>平成9年度</t>
    <rPh sb="0" eb="2">
      <t>ヘイセイ</t>
    </rPh>
    <rPh sb="3" eb="5">
      <t>ネンド</t>
    </rPh>
    <phoneticPr fontId="7"/>
  </si>
  <si>
    <t>平成26年度</t>
    <rPh sb="0" eb="2">
      <t>ヘイセイ</t>
    </rPh>
    <rPh sb="4" eb="5">
      <t>ネン</t>
    </rPh>
    <rPh sb="5" eb="6">
      <t>ド</t>
    </rPh>
    <phoneticPr fontId="7"/>
  </si>
  <si>
    <t>平成27年度</t>
    <rPh sb="0" eb="2">
      <t>ヘイセイ</t>
    </rPh>
    <rPh sb="4" eb="5">
      <t>ネン</t>
    </rPh>
    <rPh sb="5" eb="6">
      <t>ド</t>
    </rPh>
    <phoneticPr fontId="7"/>
  </si>
  <si>
    <t>平成28年度</t>
    <rPh sb="0" eb="2">
      <t>ヘイセイ</t>
    </rPh>
    <rPh sb="4" eb="5">
      <t>ネン</t>
    </rPh>
    <rPh sb="5" eb="6">
      <t>ド</t>
    </rPh>
    <phoneticPr fontId="7"/>
  </si>
  <si>
    <t>平成29年度</t>
    <rPh sb="0" eb="2">
      <t>ヘイセイ</t>
    </rPh>
    <rPh sb="4" eb="5">
      <t>ネン</t>
    </rPh>
    <rPh sb="5" eb="6">
      <t>ド</t>
    </rPh>
    <phoneticPr fontId="7"/>
  </si>
  <si>
    <t>ミニカー</t>
    <phoneticPr fontId="5"/>
  </si>
  <si>
    <t>-</t>
    <phoneticPr fontId="7"/>
  </si>
  <si>
    <t>平成25年度</t>
    <rPh sb="0" eb="2">
      <t>ヘイセイ</t>
    </rPh>
    <rPh sb="4" eb="5">
      <t>ネン</t>
    </rPh>
    <rPh sb="5" eb="6">
      <t>ド</t>
    </rPh>
    <phoneticPr fontId="3"/>
  </si>
  <si>
    <t>令和元年度</t>
    <rPh sb="0" eb="2">
      <t>レイワ</t>
    </rPh>
    <rPh sb="2" eb="4">
      <t>ガンネン</t>
    </rPh>
    <rPh sb="3" eb="5">
      <t>ネンド</t>
    </rPh>
    <phoneticPr fontId="7"/>
  </si>
  <si>
    <t>宅　　　　地</t>
  </si>
  <si>
    <t>畑</t>
  </si>
  <si>
    <t>山　　　　林</t>
  </si>
  <si>
    <t>年次</t>
  </si>
  <si>
    <t>総評価額　　　　  （千円）</t>
    <phoneticPr fontId="5"/>
  </si>
  <si>
    <t>総地積
（㎡）</t>
    <phoneticPr fontId="5"/>
  </si>
  <si>
    <t>平均額
（円）</t>
    <phoneticPr fontId="7"/>
  </si>
  <si>
    <t>総評価額　　　　  （千円）</t>
    <phoneticPr fontId="5"/>
  </si>
  <si>
    <t>平均額
（円）</t>
    <phoneticPr fontId="7"/>
  </si>
  <si>
    <t>平成4年</t>
    <rPh sb="0" eb="2">
      <t>ヘイセイ</t>
    </rPh>
    <rPh sb="3" eb="4">
      <t>ネン</t>
    </rPh>
    <phoneticPr fontId="5"/>
  </si>
  <si>
    <t>平成5年</t>
    <rPh sb="0" eb="2">
      <t>ヘイセイ</t>
    </rPh>
    <rPh sb="3" eb="4">
      <t>ネン</t>
    </rPh>
    <phoneticPr fontId="5"/>
  </si>
  <si>
    <t>平成6年</t>
    <rPh sb="0" eb="2">
      <t>ヘイセイ</t>
    </rPh>
    <rPh sb="3" eb="4">
      <t>ネン</t>
    </rPh>
    <phoneticPr fontId="5"/>
  </si>
  <si>
    <t>-</t>
    <phoneticPr fontId="7"/>
  </si>
  <si>
    <t>平成8年</t>
    <rPh sb="0" eb="2">
      <t>ヘイセイ</t>
    </rPh>
    <rPh sb="3" eb="4">
      <t>ネン</t>
    </rPh>
    <phoneticPr fontId="7"/>
  </si>
  <si>
    <t>平成10年</t>
    <rPh sb="0" eb="2">
      <t>ヘイセイ</t>
    </rPh>
    <rPh sb="4" eb="5">
      <t>ネン</t>
    </rPh>
    <phoneticPr fontId="7"/>
  </si>
  <si>
    <t>平成11年</t>
    <rPh sb="0" eb="2">
      <t>ヘイセイ</t>
    </rPh>
    <rPh sb="4" eb="5">
      <t>ネン</t>
    </rPh>
    <phoneticPr fontId="7"/>
  </si>
  <si>
    <t>平成12年</t>
    <rPh sb="0" eb="2">
      <t>ヘイセイ</t>
    </rPh>
    <rPh sb="4" eb="5">
      <t>ネン</t>
    </rPh>
    <phoneticPr fontId="7"/>
  </si>
  <si>
    <t>令和元年</t>
    <rPh sb="0" eb="2">
      <t>レイワ</t>
    </rPh>
    <rPh sb="2" eb="4">
      <t>ガンネン</t>
    </rPh>
    <phoneticPr fontId="7"/>
  </si>
  <si>
    <t>区分</t>
    <rPh sb="0" eb="2">
      <t>クブン</t>
    </rPh>
    <phoneticPr fontId="7"/>
  </si>
  <si>
    <t>原　　　　野</t>
  </si>
  <si>
    <t>雑　　種　　地</t>
  </si>
  <si>
    <t>総評価額　　　　  （千円）</t>
    <phoneticPr fontId="5"/>
  </si>
  <si>
    <t>平均額
（円）</t>
    <phoneticPr fontId="7"/>
  </si>
  <si>
    <t>※平均額＝総評価額÷総地積</t>
    <rPh sb="1" eb="3">
      <t>ヘイキン</t>
    </rPh>
    <rPh sb="3" eb="4">
      <t>ガク</t>
    </rPh>
    <rPh sb="5" eb="6">
      <t>ソウ</t>
    </rPh>
    <rPh sb="6" eb="9">
      <t>ヒョウカガク</t>
    </rPh>
    <rPh sb="10" eb="11">
      <t>ソウ</t>
    </rPh>
    <rPh sb="11" eb="13">
      <t>チセキ</t>
    </rPh>
    <phoneticPr fontId="7"/>
  </si>
  <si>
    <t>資料：税務課</t>
    <rPh sb="0" eb="2">
      <t>シリョウ</t>
    </rPh>
    <rPh sb="3" eb="5">
      <t>ゼイム</t>
    </rPh>
    <rPh sb="5" eb="6">
      <t>カ</t>
    </rPh>
    <phoneticPr fontId="5"/>
  </si>
  <si>
    <t>単 位：㎡</t>
    <phoneticPr fontId="5"/>
  </si>
  <si>
    <t>年度</t>
    <rPh sb="0" eb="2">
      <t>ネンド</t>
    </rPh>
    <phoneticPr fontId="7"/>
  </si>
  <si>
    <t>区別</t>
    <phoneticPr fontId="5"/>
  </si>
  <si>
    <t>総　　数</t>
  </si>
  <si>
    <t>住　　宅</t>
  </si>
  <si>
    <t>店　　舗</t>
  </si>
  <si>
    <t>工場･倉庫</t>
  </si>
  <si>
    <t>構造別</t>
  </si>
  <si>
    <t>棟 数</t>
  </si>
  <si>
    <t>面　積</t>
  </si>
  <si>
    <t>木　造</t>
  </si>
  <si>
    <t>非木造</t>
  </si>
  <si>
    <t>平成
7年度</t>
    <rPh sb="0" eb="2">
      <t>ヘイセイ</t>
    </rPh>
    <rPh sb="4" eb="6">
      <t>ネンド</t>
    </rPh>
    <phoneticPr fontId="5"/>
  </si>
  <si>
    <t>木　造</t>
    <phoneticPr fontId="7"/>
  </si>
  <si>
    <t>単位：㎡</t>
    <rPh sb="0" eb="2">
      <t>タンイ</t>
    </rPh>
    <phoneticPr fontId="7"/>
  </si>
  <si>
    <t>年　次</t>
    <rPh sb="0" eb="3">
      <t>ネンジ</t>
    </rPh>
    <phoneticPr fontId="7"/>
  </si>
  <si>
    <t>木　　造</t>
  </si>
  <si>
    <t>鉄筋ｺﾝｸﾘｰﾄ造り</t>
  </si>
  <si>
    <t>鉄骨造り</t>
  </si>
  <si>
    <t>棟数</t>
  </si>
  <si>
    <t>床面積</t>
    <phoneticPr fontId="7"/>
  </si>
  <si>
    <t>平成7年</t>
    <rPh sb="0" eb="2">
      <t>ヘイセイ</t>
    </rPh>
    <rPh sb="3" eb="4">
      <t>ネン</t>
    </rPh>
    <phoneticPr fontId="5"/>
  </si>
  <si>
    <t>資料：税務課</t>
    <phoneticPr fontId="7"/>
  </si>
  <si>
    <t>新増別</t>
  </si>
  <si>
    <t>新　　　　　　　　築</t>
  </si>
  <si>
    <t>増　　　　　　　　築</t>
  </si>
  <si>
    <t>棟数(棟)</t>
    <phoneticPr fontId="5"/>
  </si>
  <si>
    <t>床面積（㎡）</t>
  </si>
  <si>
    <t>評価額　　　　（千円）</t>
    <phoneticPr fontId="5"/>
  </si>
  <si>
    <t>棟数(棟)</t>
    <phoneticPr fontId="5"/>
  </si>
  <si>
    <t>評価額　　　　（千円）</t>
    <phoneticPr fontId="5"/>
  </si>
  <si>
    <t>（合　　　　計）</t>
    <phoneticPr fontId="5"/>
  </si>
  <si>
    <t>平成7年度</t>
    <rPh sb="0" eb="2">
      <t>ヘイセイ</t>
    </rPh>
    <rPh sb="3" eb="5">
      <t>ネンド</t>
    </rPh>
    <phoneticPr fontId="5"/>
  </si>
  <si>
    <t>-</t>
    <phoneticPr fontId="7"/>
  </si>
  <si>
    <t>（木　造　家）</t>
    <phoneticPr fontId="5"/>
  </si>
  <si>
    <t>-</t>
    <phoneticPr fontId="7"/>
  </si>
  <si>
    <t>（非木造家屋）</t>
    <phoneticPr fontId="5"/>
  </si>
  <si>
    <t>単位：㎡</t>
    <phoneticPr fontId="5"/>
  </si>
  <si>
    <t>総　　　数</t>
  </si>
  <si>
    <t>住　　　宅</t>
  </si>
  <si>
    <t>店　　　舗</t>
  </si>
  <si>
    <t>工場・倉庫</t>
    <rPh sb="0" eb="1">
      <t>コウ</t>
    </rPh>
    <rPh sb="1" eb="2">
      <t>バ</t>
    </rPh>
    <rPh sb="3" eb="5">
      <t>ソウコ</t>
    </rPh>
    <phoneticPr fontId="7"/>
  </si>
  <si>
    <t>そ の 他</t>
  </si>
  <si>
    <t>床面積</t>
  </si>
  <si>
    <t>（合　計）</t>
  </si>
  <si>
    <t>平成11年度</t>
    <rPh sb="0" eb="2">
      <t>ヘイセイ</t>
    </rPh>
    <rPh sb="4" eb="5">
      <t>ネン</t>
    </rPh>
    <rPh sb="5" eb="6">
      <t>ド</t>
    </rPh>
    <phoneticPr fontId="7"/>
  </si>
  <si>
    <t>（木　造）</t>
    <phoneticPr fontId="5"/>
  </si>
  <si>
    <t>（非木造）</t>
    <phoneticPr fontId="7"/>
  </si>
  <si>
    <t>※法定免税点以上のもの</t>
    <rPh sb="1" eb="3">
      <t>ホウテイ</t>
    </rPh>
    <rPh sb="3" eb="5">
      <t>メンゼイ</t>
    </rPh>
    <rPh sb="5" eb="6">
      <t>テン</t>
    </rPh>
    <rPh sb="6" eb="8">
      <t>イジョウ</t>
    </rPh>
    <phoneticPr fontId="7"/>
  </si>
  <si>
    <t>資料：税務課</t>
  </si>
  <si>
    <t>年  度</t>
  </si>
  <si>
    <t>棟   数</t>
  </si>
  <si>
    <t>床面積  (㎡)</t>
    <phoneticPr fontId="7"/>
  </si>
  <si>
    <t>評 価 額　(　㎡当り)</t>
    <phoneticPr fontId="7"/>
  </si>
  <si>
    <t>総評価額　(千円)</t>
    <phoneticPr fontId="7"/>
  </si>
  <si>
    <t>評価平均額(円)</t>
  </si>
  <si>
    <t>平成4年度</t>
    <rPh sb="0" eb="2">
      <t>ヘイセイ</t>
    </rPh>
    <rPh sb="3" eb="5">
      <t>ネンド</t>
    </rPh>
    <phoneticPr fontId="7"/>
  </si>
  <si>
    <t>平成5年度</t>
    <rPh sb="0" eb="2">
      <t>ヘイセイ</t>
    </rPh>
    <rPh sb="3" eb="5">
      <t>ネンド</t>
    </rPh>
    <phoneticPr fontId="7"/>
  </si>
  <si>
    <t>平成6年度</t>
    <rPh sb="0" eb="2">
      <t>ヘイセイ</t>
    </rPh>
    <rPh sb="3" eb="5">
      <t>ネンド</t>
    </rPh>
    <phoneticPr fontId="7"/>
  </si>
  <si>
    <t>木　造</t>
    <rPh sb="0" eb="1">
      <t>キ</t>
    </rPh>
    <rPh sb="2" eb="3">
      <t>ヅクリ</t>
    </rPh>
    <phoneticPr fontId="7"/>
  </si>
  <si>
    <t>非木造</t>
    <rPh sb="0" eb="1">
      <t>ヒ</t>
    </rPh>
    <rPh sb="1" eb="3">
      <t>モクゾウ</t>
    </rPh>
    <phoneticPr fontId="7"/>
  </si>
  <si>
    <t>(８)　土 地 評 価 の 推 移</t>
    <phoneticPr fontId="7"/>
  </si>
  <si>
    <t>(９)　年度別家屋の現況</t>
    <phoneticPr fontId="7"/>
  </si>
  <si>
    <t>(１０)　建築物の構造別面積の推移</t>
    <phoneticPr fontId="7"/>
  </si>
  <si>
    <t>(1１)　新築及び増築家屋の状況</t>
    <phoneticPr fontId="7"/>
  </si>
  <si>
    <t>(１２)　課税家屋建物の状況</t>
    <rPh sb="5" eb="7">
      <t>カゼイ</t>
    </rPh>
    <rPh sb="7" eb="8">
      <t>イエ</t>
    </rPh>
    <rPh sb="8" eb="9">
      <t>ヤ</t>
    </rPh>
    <rPh sb="9" eb="11">
      <t>タテモノ</t>
    </rPh>
    <rPh sb="12" eb="14">
      <t>ジョウキョウ</t>
    </rPh>
    <phoneticPr fontId="5"/>
  </si>
  <si>
    <t>(１３)　課税家屋の床面積及び評価額の推移</t>
    <rPh sb="13" eb="14">
      <t>オヨ</t>
    </rPh>
    <phoneticPr fontId="7"/>
  </si>
  <si>
    <t>平成25年</t>
    <rPh sb="0" eb="2">
      <t>ヘイセイ</t>
    </rPh>
    <rPh sb="4" eb="5">
      <t>ネン</t>
    </rPh>
    <phoneticPr fontId="3"/>
  </si>
  <si>
    <t>平成
4年度</t>
    <rPh sb="0" eb="2">
      <t>ヘイセイ</t>
    </rPh>
    <rPh sb="4" eb="6">
      <t>ネンド</t>
    </rPh>
    <phoneticPr fontId="3"/>
  </si>
  <si>
    <t>◆　財産</t>
    <rPh sb="2" eb="4">
      <t>ザイサン</t>
    </rPh>
    <phoneticPr fontId="7"/>
  </si>
  <si>
    <t>令和５年3月31日現在</t>
    <rPh sb="0" eb="2">
      <t>レイワ</t>
    </rPh>
    <rPh sb="3" eb="4">
      <t>ネン</t>
    </rPh>
    <rPh sb="5" eb="6">
      <t>ガツ</t>
    </rPh>
    <rPh sb="8" eb="9">
      <t>ニチ</t>
    </rPh>
    <rPh sb="9" eb="11">
      <t>ゲンザイ</t>
    </rPh>
    <phoneticPr fontId="7"/>
  </si>
  <si>
    <t>単位：㎡</t>
    <rPh sb="0" eb="2">
      <t>タンイ</t>
    </rPh>
    <phoneticPr fontId="27"/>
  </si>
  <si>
    <t>区　　分</t>
    <rPh sb="0" eb="1">
      <t>ク</t>
    </rPh>
    <rPh sb="3" eb="4">
      <t>ブン</t>
    </rPh>
    <phoneticPr fontId="27"/>
  </si>
  <si>
    <t>土地（地積）</t>
    <rPh sb="0" eb="2">
      <t>トチ</t>
    </rPh>
    <rPh sb="3" eb="5">
      <t>チセキ</t>
    </rPh>
    <phoneticPr fontId="27"/>
  </si>
  <si>
    <t>建物</t>
    <rPh sb="0" eb="2">
      <t>タテモノ</t>
    </rPh>
    <phoneticPr fontId="27"/>
  </si>
  <si>
    <t>木造（延面積）</t>
    <rPh sb="0" eb="2">
      <t>モクゾウ</t>
    </rPh>
    <rPh sb="3" eb="4">
      <t>ノ</t>
    </rPh>
    <rPh sb="4" eb="6">
      <t>メンセキ</t>
    </rPh>
    <phoneticPr fontId="27"/>
  </si>
  <si>
    <t>非木造（延面積）</t>
    <rPh sb="0" eb="1">
      <t>ヒ</t>
    </rPh>
    <rPh sb="1" eb="3">
      <t>モクゾウ</t>
    </rPh>
    <rPh sb="4" eb="5">
      <t>ノ</t>
    </rPh>
    <rPh sb="5" eb="7">
      <t>メンセキ</t>
    </rPh>
    <phoneticPr fontId="27"/>
  </si>
  <si>
    <t>延面積計</t>
    <rPh sb="0" eb="1">
      <t>ノ</t>
    </rPh>
    <rPh sb="1" eb="3">
      <t>メンセキ</t>
    </rPh>
    <rPh sb="3" eb="4">
      <t>ケイ</t>
    </rPh>
    <phoneticPr fontId="27"/>
  </si>
  <si>
    <t>前年度末
現在高</t>
    <rPh sb="0" eb="3">
      <t>ゼンネンド</t>
    </rPh>
    <rPh sb="3" eb="4">
      <t>マツ</t>
    </rPh>
    <rPh sb="5" eb="7">
      <t>ゲンザイ</t>
    </rPh>
    <rPh sb="7" eb="8">
      <t>ダカ</t>
    </rPh>
    <phoneticPr fontId="27"/>
  </si>
  <si>
    <t>決算年度中
増減高</t>
    <rPh sb="0" eb="2">
      <t>ケッサン</t>
    </rPh>
    <rPh sb="2" eb="4">
      <t>ネンド</t>
    </rPh>
    <rPh sb="4" eb="5">
      <t>チュウ</t>
    </rPh>
    <rPh sb="6" eb="8">
      <t>ゾウゲン</t>
    </rPh>
    <rPh sb="8" eb="9">
      <t>ダカ</t>
    </rPh>
    <phoneticPr fontId="27"/>
  </si>
  <si>
    <t>決算度末
現在高</t>
    <rPh sb="0" eb="2">
      <t>ケッサン</t>
    </rPh>
    <rPh sb="2" eb="3">
      <t>ド</t>
    </rPh>
    <rPh sb="3" eb="4">
      <t>マツ</t>
    </rPh>
    <rPh sb="5" eb="7">
      <t>ゲンザイ</t>
    </rPh>
    <rPh sb="7" eb="8">
      <t>ダカ</t>
    </rPh>
    <phoneticPr fontId="27"/>
  </si>
  <si>
    <t>行政財産</t>
    <rPh sb="0" eb="2">
      <t>ギョウセイ</t>
    </rPh>
    <rPh sb="2" eb="4">
      <t>ザイサン</t>
    </rPh>
    <phoneticPr fontId="27"/>
  </si>
  <si>
    <t>本庁舎</t>
    <rPh sb="0" eb="1">
      <t>ホン</t>
    </rPh>
    <rPh sb="1" eb="3">
      <t>チョウシャ</t>
    </rPh>
    <phoneticPr fontId="27"/>
  </si>
  <si>
    <t>公用財産</t>
    <rPh sb="0" eb="2">
      <t>コウヨウ</t>
    </rPh>
    <rPh sb="2" eb="4">
      <t>ザイサン</t>
    </rPh>
    <phoneticPr fontId="27"/>
  </si>
  <si>
    <t>公共用財産</t>
    <rPh sb="0" eb="2">
      <t>コウキョウ</t>
    </rPh>
    <rPh sb="2" eb="3">
      <t>ヨウ</t>
    </rPh>
    <rPh sb="3" eb="5">
      <t>ザイサン</t>
    </rPh>
    <phoneticPr fontId="27"/>
  </si>
  <si>
    <t>学校</t>
    <rPh sb="0" eb="2">
      <t>ガッコウ</t>
    </rPh>
    <phoneticPr fontId="27"/>
  </si>
  <si>
    <t>公営住宅</t>
    <rPh sb="0" eb="2">
      <t>コウエイ</t>
    </rPh>
    <rPh sb="2" eb="4">
      <t>ジュウタク</t>
    </rPh>
    <phoneticPr fontId="27"/>
  </si>
  <si>
    <t>公園</t>
    <rPh sb="0" eb="2">
      <t>コウエン</t>
    </rPh>
    <phoneticPr fontId="27"/>
  </si>
  <si>
    <t>その他施設</t>
    <rPh sb="2" eb="3">
      <t>タ</t>
    </rPh>
    <rPh sb="3" eb="5">
      <t>シセツ</t>
    </rPh>
    <phoneticPr fontId="27"/>
  </si>
  <si>
    <t>普通財産</t>
    <rPh sb="0" eb="2">
      <t>フツウ</t>
    </rPh>
    <rPh sb="2" eb="4">
      <t>ザイサン</t>
    </rPh>
    <phoneticPr fontId="27"/>
  </si>
  <si>
    <t>宅地</t>
    <rPh sb="0" eb="2">
      <t>タクチ</t>
    </rPh>
    <phoneticPr fontId="27"/>
  </si>
  <si>
    <t>原野</t>
    <rPh sb="0" eb="2">
      <t>ゲンヤ</t>
    </rPh>
    <phoneticPr fontId="27"/>
  </si>
  <si>
    <t>山林</t>
    <rPh sb="0" eb="2">
      <t>サンリン</t>
    </rPh>
    <phoneticPr fontId="27"/>
  </si>
  <si>
    <t>その他</t>
    <rPh sb="2" eb="3">
      <t>タ</t>
    </rPh>
    <phoneticPr fontId="27"/>
  </si>
  <si>
    <t>合　　　　　　計</t>
    <rPh sb="0" eb="1">
      <t>ゴウ</t>
    </rPh>
    <rPh sb="7" eb="8">
      <t>ケイ</t>
    </rPh>
    <phoneticPr fontId="27"/>
  </si>
  <si>
    <t>平成20年度決算から区分の変更により表改定</t>
    <rPh sb="0" eb="2">
      <t>ヘイセイ</t>
    </rPh>
    <rPh sb="4" eb="6">
      <t>ネンド</t>
    </rPh>
    <rPh sb="6" eb="8">
      <t>ケッサン</t>
    </rPh>
    <rPh sb="10" eb="12">
      <t>クブン</t>
    </rPh>
    <rPh sb="13" eb="15">
      <t>ヘンコウ</t>
    </rPh>
    <rPh sb="18" eb="19">
      <t>ヒョウ</t>
    </rPh>
    <rPh sb="19" eb="21">
      <t>カイテイ</t>
    </rPh>
    <phoneticPr fontId="7"/>
  </si>
  <si>
    <t xml:space="preserve">        　　　　　単位：千円、％</t>
    <rPh sb="13" eb="15">
      <t>タンイ</t>
    </rPh>
    <rPh sb="16" eb="18">
      <t>センエン</t>
    </rPh>
    <phoneticPr fontId="7"/>
  </si>
  <si>
    <t>税目</t>
    <rPh sb="0" eb="2">
      <t>ゼイモク</t>
    </rPh>
    <phoneticPr fontId="7"/>
  </si>
  <si>
    <t>決算額</t>
    <rPh sb="0" eb="3">
      <t>ケッサンガク</t>
    </rPh>
    <phoneticPr fontId="7"/>
  </si>
  <si>
    <t>歳入合計</t>
    <rPh sb="0" eb="2">
      <t>サイニュウ</t>
    </rPh>
    <rPh sb="2" eb="4">
      <t>ゴウケイ</t>
    </rPh>
    <phoneticPr fontId="7"/>
  </si>
  <si>
    <t>自主財源</t>
    <rPh sb="0" eb="2">
      <t>ジシュ</t>
    </rPh>
    <rPh sb="2" eb="4">
      <t>ザイゲン</t>
    </rPh>
    <phoneticPr fontId="7"/>
  </si>
  <si>
    <t>村税</t>
    <rPh sb="0" eb="2">
      <t>ソンゼイ</t>
    </rPh>
    <phoneticPr fontId="7"/>
  </si>
  <si>
    <t>財産収入</t>
    <rPh sb="0" eb="2">
      <t>ザイサン</t>
    </rPh>
    <rPh sb="2" eb="4">
      <t>シュウニュウ</t>
    </rPh>
    <phoneticPr fontId="7"/>
  </si>
  <si>
    <t>諸収入</t>
    <rPh sb="0" eb="1">
      <t>ショ</t>
    </rPh>
    <rPh sb="1" eb="3">
      <t>シュウニュウ</t>
    </rPh>
    <phoneticPr fontId="7"/>
  </si>
  <si>
    <t>繰越金</t>
    <rPh sb="0" eb="3">
      <t>クリコシキン</t>
    </rPh>
    <phoneticPr fontId="7"/>
  </si>
  <si>
    <t>繰入金</t>
    <rPh sb="0" eb="2">
      <t>クリイレ</t>
    </rPh>
    <rPh sb="2" eb="3">
      <t>キン</t>
    </rPh>
    <phoneticPr fontId="7"/>
  </si>
  <si>
    <t>使用料・手数料</t>
    <rPh sb="0" eb="2">
      <t>シヨウリョウ</t>
    </rPh>
    <rPh sb="2" eb="3">
      <t>リョウ</t>
    </rPh>
    <rPh sb="4" eb="7">
      <t>テスウリョウ</t>
    </rPh>
    <phoneticPr fontId="7"/>
  </si>
  <si>
    <t>寄附金</t>
    <rPh sb="0" eb="3">
      <t>キフキン</t>
    </rPh>
    <phoneticPr fontId="7"/>
  </si>
  <si>
    <t>分担金・負担金</t>
    <rPh sb="0" eb="3">
      <t>ブンタンキン</t>
    </rPh>
    <rPh sb="4" eb="7">
      <t>フタンキン</t>
    </rPh>
    <phoneticPr fontId="7"/>
  </si>
  <si>
    <t>依存財源</t>
    <rPh sb="0" eb="2">
      <t>イゾン</t>
    </rPh>
    <rPh sb="2" eb="4">
      <t>ザイゲン</t>
    </rPh>
    <phoneticPr fontId="7"/>
  </si>
  <si>
    <t>地方譲与税</t>
    <rPh sb="0" eb="2">
      <t>チホウ</t>
    </rPh>
    <rPh sb="2" eb="5">
      <t>ジョウヨゼイ</t>
    </rPh>
    <phoneticPr fontId="7"/>
  </si>
  <si>
    <t>利子割交付金</t>
    <rPh sb="0" eb="2">
      <t>リシ</t>
    </rPh>
    <rPh sb="2" eb="3">
      <t>ワ</t>
    </rPh>
    <rPh sb="3" eb="6">
      <t>コウフキン</t>
    </rPh>
    <phoneticPr fontId="7"/>
  </si>
  <si>
    <t>配当割交付金</t>
    <rPh sb="0" eb="2">
      <t>ハイトウ</t>
    </rPh>
    <rPh sb="2" eb="3">
      <t>ワ</t>
    </rPh>
    <rPh sb="3" eb="6">
      <t>コウフキン</t>
    </rPh>
    <phoneticPr fontId="7"/>
  </si>
  <si>
    <t>株式等譲渡所得割交付金</t>
    <rPh sb="0" eb="2">
      <t>カブシキ</t>
    </rPh>
    <rPh sb="2" eb="3">
      <t>ナド</t>
    </rPh>
    <rPh sb="3" eb="5">
      <t>ジョウト</t>
    </rPh>
    <rPh sb="5" eb="7">
      <t>ショトク</t>
    </rPh>
    <rPh sb="7" eb="8">
      <t>ワ</t>
    </rPh>
    <rPh sb="8" eb="11">
      <t>コウフキン</t>
    </rPh>
    <phoneticPr fontId="7"/>
  </si>
  <si>
    <t>地方消費税交付金</t>
    <rPh sb="0" eb="2">
      <t>チホウ</t>
    </rPh>
    <rPh sb="2" eb="5">
      <t>ショウヒゼイ</t>
    </rPh>
    <rPh sb="5" eb="8">
      <t>コウフキン</t>
    </rPh>
    <phoneticPr fontId="7"/>
  </si>
  <si>
    <t>ゴルフ場利用税交付金</t>
    <rPh sb="3" eb="4">
      <t>ジョウ</t>
    </rPh>
    <rPh sb="4" eb="6">
      <t>リヨウ</t>
    </rPh>
    <rPh sb="6" eb="7">
      <t>ゼイ</t>
    </rPh>
    <rPh sb="7" eb="10">
      <t>コウフキン</t>
    </rPh>
    <phoneticPr fontId="7"/>
  </si>
  <si>
    <t>特別地方消費税交付金</t>
    <rPh sb="0" eb="2">
      <t>トクベツ</t>
    </rPh>
    <rPh sb="2" eb="4">
      <t>チホウ</t>
    </rPh>
    <rPh sb="4" eb="7">
      <t>ショウヒゼイ</t>
    </rPh>
    <rPh sb="7" eb="10">
      <t>コウフキン</t>
    </rPh>
    <phoneticPr fontId="7"/>
  </si>
  <si>
    <t>自動車取得税交付金・環境性能割交付金</t>
    <rPh sb="0" eb="3">
      <t>ジドウシャ</t>
    </rPh>
    <rPh sb="3" eb="6">
      <t>シュトクゼイ</t>
    </rPh>
    <rPh sb="6" eb="9">
      <t>コウフキン</t>
    </rPh>
    <rPh sb="10" eb="12">
      <t>カンキョウ</t>
    </rPh>
    <rPh sb="12" eb="14">
      <t>セイノウ</t>
    </rPh>
    <rPh sb="14" eb="15">
      <t>ワリ</t>
    </rPh>
    <rPh sb="15" eb="18">
      <t>コウフキン</t>
    </rPh>
    <phoneticPr fontId="7"/>
  </si>
  <si>
    <t>法人事業税交付金</t>
    <rPh sb="0" eb="2">
      <t>ホウジン</t>
    </rPh>
    <rPh sb="2" eb="5">
      <t>ジギョウゼイ</t>
    </rPh>
    <rPh sb="5" eb="8">
      <t>コウフキン</t>
    </rPh>
    <phoneticPr fontId="7"/>
  </si>
  <si>
    <t>地方特例交付金</t>
    <rPh sb="0" eb="2">
      <t>チホウ</t>
    </rPh>
    <rPh sb="2" eb="4">
      <t>トクレイ</t>
    </rPh>
    <rPh sb="4" eb="7">
      <t>コウフキン</t>
    </rPh>
    <phoneticPr fontId="7"/>
  </si>
  <si>
    <t>地方交付税</t>
    <rPh sb="0" eb="2">
      <t>チホウ</t>
    </rPh>
    <rPh sb="2" eb="5">
      <t>コウフゼイ</t>
    </rPh>
    <phoneticPr fontId="7"/>
  </si>
  <si>
    <t>交通安全対策特別交付金</t>
    <rPh sb="0" eb="2">
      <t>コウツウ</t>
    </rPh>
    <rPh sb="2" eb="4">
      <t>アンゼン</t>
    </rPh>
    <rPh sb="4" eb="6">
      <t>タイサク</t>
    </rPh>
    <rPh sb="6" eb="8">
      <t>トクベツ</t>
    </rPh>
    <rPh sb="8" eb="11">
      <t>コウフキン</t>
    </rPh>
    <phoneticPr fontId="7"/>
  </si>
  <si>
    <t>国庫支出金</t>
    <rPh sb="0" eb="2">
      <t>コッコ</t>
    </rPh>
    <rPh sb="2" eb="5">
      <t>シシュツキン</t>
    </rPh>
    <phoneticPr fontId="7"/>
  </si>
  <si>
    <t>国有提供施設等
所在市町村助成交付金</t>
    <rPh sb="0" eb="2">
      <t>コクユウ</t>
    </rPh>
    <rPh sb="2" eb="4">
      <t>テイキョウ</t>
    </rPh>
    <rPh sb="4" eb="6">
      <t>シセツ</t>
    </rPh>
    <rPh sb="6" eb="7">
      <t>トウ</t>
    </rPh>
    <rPh sb="8" eb="10">
      <t>ショザイ</t>
    </rPh>
    <rPh sb="10" eb="13">
      <t>シチョウソン</t>
    </rPh>
    <rPh sb="13" eb="15">
      <t>ジョセイ</t>
    </rPh>
    <rPh sb="15" eb="18">
      <t>コウフキン</t>
    </rPh>
    <phoneticPr fontId="7"/>
  </si>
  <si>
    <t>施設等所在市町村調整交付金</t>
    <rPh sb="0" eb="2">
      <t>シセツ</t>
    </rPh>
    <rPh sb="2" eb="3">
      <t>トウ</t>
    </rPh>
    <rPh sb="3" eb="5">
      <t>ショザイ</t>
    </rPh>
    <rPh sb="5" eb="8">
      <t>シチョウソン</t>
    </rPh>
    <rPh sb="8" eb="10">
      <t>チョウセイ</t>
    </rPh>
    <rPh sb="10" eb="13">
      <t>コウフキン</t>
    </rPh>
    <phoneticPr fontId="7"/>
  </si>
  <si>
    <t>県支出金</t>
    <rPh sb="0" eb="1">
      <t>ケン</t>
    </rPh>
    <rPh sb="1" eb="4">
      <t>シシュツキン</t>
    </rPh>
    <phoneticPr fontId="7"/>
  </si>
  <si>
    <t>村債</t>
    <rPh sb="0" eb="1">
      <t>ソン</t>
    </rPh>
    <rPh sb="1" eb="2">
      <t>サイム</t>
    </rPh>
    <phoneticPr fontId="7"/>
  </si>
  <si>
    <t>資料：総務課</t>
    <rPh sb="0" eb="2">
      <t>シリョウ</t>
    </rPh>
    <rPh sb="3" eb="5">
      <t>ソウム</t>
    </rPh>
    <rPh sb="5" eb="6">
      <t>カ</t>
    </rPh>
    <phoneticPr fontId="7"/>
  </si>
  <si>
    <t xml:space="preserve">  単位：千円、%</t>
    <phoneticPr fontId="37"/>
  </si>
  <si>
    <t>令和元年度</t>
    <rPh sb="0" eb="2">
      <t>レイワ</t>
    </rPh>
    <rPh sb="2" eb="3">
      <t>ガン</t>
    </rPh>
    <rPh sb="3" eb="5">
      <t>ネンド</t>
    </rPh>
    <phoneticPr fontId="7"/>
  </si>
  <si>
    <t>　　決算額　　　　</t>
    <rPh sb="2" eb="5">
      <t>ケッサンガク</t>
    </rPh>
    <phoneticPr fontId="37"/>
  </si>
  <si>
    <t>　　構成比</t>
    <rPh sb="2" eb="5">
      <t>コウセイヒ</t>
    </rPh>
    <phoneticPr fontId="37"/>
  </si>
  <si>
    <t>歳出合計</t>
    <phoneticPr fontId="7"/>
  </si>
  <si>
    <t>消費的経費</t>
    <phoneticPr fontId="7"/>
  </si>
  <si>
    <t>人件費</t>
    <phoneticPr fontId="7"/>
  </si>
  <si>
    <t>物件費</t>
    <phoneticPr fontId="7"/>
  </si>
  <si>
    <t>維持補修費</t>
    <phoneticPr fontId="7"/>
  </si>
  <si>
    <t>扶助費</t>
    <phoneticPr fontId="7"/>
  </si>
  <si>
    <t>補助費等</t>
    <rPh sb="3" eb="4">
      <t>ナド</t>
    </rPh>
    <phoneticPr fontId="7"/>
  </si>
  <si>
    <t>投資的経費</t>
    <phoneticPr fontId="7"/>
  </si>
  <si>
    <t>普通建設事業費</t>
    <phoneticPr fontId="7"/>
  </si>
  <si>
    <t>補助事業費</t>
    <phoneticPr fontId="7"/>
  </si>
  <si>
    <t>単独事業費</t>
    <phoneticPr fontId="7"/>
  </si>
  <si>
    <t>その他</t>
    <rPh sb="2" eb="3">
      <t>タ</t>
    </rPh>
    <phoneticPr fontId="37"/>
  </si>
  <si>
    <t>県営事業負担金</t>
    <rPh sb="0" eb="2">
      <t>ケンエイ</t>
    </rPh>
    <rPh sb="2" eb="4">
      <t>ジギョウ</t>
    </rPh>
    <rPh sb="4" eb="7">
      <t>フタンキン</t>
    </rPh>
    <phoneticPr fontId="7"/>
  </si>
  <si>
    <t>同級他団体施行事業負担金</t>
    <rPh sb="0" eb="2">
      <t>ドウキュウ</t>
    </rPh>
    <rPh sb="2" eb="3">
      <t>タ</t>
    </rPh>
    <rPh sb="3" eb="5">
      <t>ダンタイ</t>
    </rPh>
    <rPh sb="5" eb="7">
      <t>セコウ</t>
    </rPh>
    <rPh sb="7" eb="9">
      <t>ジギョウ</t>
    </rPh>
    <rPh sb="9" eb="12">
      <t>フタンキン</t>
    </rPh>
    <phoneticPr fontId="7"/>
  </si>
  <si>
    <t>失業対策事業費</t>
    <phoneticPr fontId="7"/>
  </si>
  <si>
    <t>災害復旧事業費</t>
    <phoneticPr fontId="7"/>
  </si>
  <si>
    <t>その他</t>
    <phoneticPr fontId="7"/>
  </si>
  <si>
    <t>公債費</t>
    <phoneticPr fontId="7"/>
  </si>
  <si>
    <t>繰出金</t>
    <phoneticPr fontId="7"/>
  </si>
  <si>
    <t>積立金</t>
    <phoneticPr fontId="7"/>
  </si>
  <si>
    <t>投資及び出資･貸付金</t>
    <rPh sb="2" eb="3">
      <t>オヨ</t>
    </rPh>
    <phoneticPr fontId="7"/>
  </si>
  <si>
    <t>貸付金</t>
    <rPh sb="0" eb="2">
      <t>カシツ</t>
    </rPh>
    <rPh sb="2" eb="3">
      <t>キン</t>
    </rPh>
    <phoneticPr fontId="7"/>
  </si>
  <si>
    <t>H24　普通建設事業費のうち、県営事業負担金及び同級他団体施行事業負担金の内訳が不詳のため、その他でまとめた。</t>
    <rPh sb="4" eb="6">
      <t>フツウ</t>
    </rPh>
    <rPh sb="6" eb="8">
      <t>ケンセツ</t>
    </rPh>
    <rPh sb="8" eb="11">
      <t>ジギョウヒ</t>
    </rPh>
    <rPh sb="15" eb="17">
      <t>ケンエイ</t>
    </rPh>
    <rPh sb="17" eb="19">
      <t>ジギョウ</t>
    </rPh>
    <rPh sb="19" eb="22">
      <t>フタンキン</t>
    </rPh>
    <rPh sb="22" eb="23">
      <t>オヨ</t>
    </rPh>
    <rPh sb="24" eb="26">
      <t>ドウキュウ</t>
    </rPh>
    <rPh sb="26" eb="29">
      <t>タダンタイ</t>
    </rPh>
    <rPh sb="29" eb="31">
      <t>シコウ</t>
    </rPh>
    <rPh sb="31" eb="33">
      <t>ジギョウ</t>
    </rPh>
    <rPh sb="33" eb="36">
      <t>フタンキン</t>
    </rPh>
    <rPh sb="37" eb="39">
      <t>ウチワケ</t>
    </rPh>
    <rPh sb="40" eb="42">
      <t>フショウ</t>
    </rPh>
    <rPh sb="48" eb="49">
      <t>タ</t>
    </rPh>
    <phoneticPr fontId="37"/>
  </si>
  <si>
    <t>資料：総務課</t>
    <rPh sb="3" eb="5">
      <t>ソウム</t>
    </rPh>
    <rPh sb="5" eb="6">
      <t>カ</t>
    </rPh>
    <phoneticPr fontId="7"/>
  </si>
  <si>
    <r>
      <rPr>
        <sz val="9"/>
        <rFont val="MS UI Gothic"/>
        <family val="1"/>
        <charset val="1"/>
      </rPr>
      <t>※</t>
    </r>
    <r>
      <rPr>
        <sz val="9"/>
        <rFont val="MS UI Gothic"/>
        <family val="1"/>
        <charset val="128"/>
      </rPr>
      <t>決算統計</t>
    </r>
    <r>
      <rPr>
        <sz val="9"/>
        <rFont val="Calibri"/>
        <family val="1"/>
      </rPr>
      <t>14</t>
    </r>
    <r>
      <rPr>
        <sz val="9"/>
        <rFont val="ＭＳ Ｐ明朝"/>
        <family val="1"/>
        <charset val="128"/>
      </rPr>
      <t>表より</t>
    </r>
    <rPh sb="1" eb="3">
      <t>ケッサン</t>
    </rPh>
    <rPh sb="3" eb="5">
      <t>トウケイ</t>
    </rPh>
    <rPh sb="7" eb="8">
      <t>ヒョウ</t>
    </rPh>
    <phoneticPr fontId="27"/>
  </si>
  <si>
    <t>ｐ１３９</t>
    <phoneticPr fontId="7"/>
  </si>
  <si>
    <t>（単位：千円，％）</t>
    <rPh sb="1" eb="3">
      <t>タンイ</t>
    </rPh>
    <rPh sb="4" eb="5">
      <t>セン</t>
    </rPh>
    <rPh sb="5" eb="6">
      <t>エン</t>
    </rPh>
    <phoneticPr fontId="5"/>
  </si>
  <si>
    <t>歳　　　　　　入</t>
  </si>
  <si>
    <t>歳　　　　　　出</t>
  </si>
  <si>
    <t>予算額</t>
  </si>
  <si>
    <t>決算額</t>
  </si>
  <si>
    <t>執行率</t>
  </si>
  <si>
    <t>平成7年度</t>
    <rPh sb="0" eb="2">
      <t>ヘイセイ</t>
    </rPh>
    <rPh sb="3" eb="4">
      <t>ネン</t>
    </rPh>
    <rPh sb="4" eb="5">
      <t>ド</t>
    </rPh>
    <phoneticPr fontId="7"/>
  </si>
  <si>
    <t>平成20年度</t>
    <rPh sb="0" eb="2">
      <t>ヘイセイ</t>
    </rPh>
    <rPh sb="4" eb="6">
      <t>ネンド</t>
    </rPh>
    <phoneticPr fontId="27"/>
  </si>
  <si>
    <t>令和元年度</t>
    <rPh sb="0" eb="2">
      <t>レイワ</t>
    </rPh>
    <rPh sb="2" eb="5">
      <t>ガンネンド</t>
    </rPh>
    <phoneticPr fontId="27"/>
  </si>
  <si>
    <r>
      <t>資料：</t>
    </r>
    <r>
      <rPr>
        <sz val="10"/>
        <rFont val="ＭＳ 明朝"/>
        <family val="1"/>
        <charset val="128"/>
      </rPr>
      <t>総務課</t>
    </r>
    <rPh sb="3" eb="5">
      <t>ソウム</t>
    </rPh>
    <rPh sb="5" eb="6">
      <t>カ</t>
    </rPh>
    <phoneticPr fontId="7"/>
  </si>
  <si>
    <t>年　度</t>
  </si>
  <si>
    <t>普通会計の決算</t>
  </si>
  <si>
    <t>市町村税負担</t>
  </si>
  <si>
    <t>12月末現在</t>
    <phoneticPr fontId="7"/>
  </si>
  <si>
    <t>決算額  
(千円)</t>
    <phoneticPr fontId="5"/>
  </si>
  <si>
    <t>一世帯
当たり(円)</t>
    <rPh sb="4" eb="5">
      <t>ア</t>
    </rPh>
    <phoneticPr fontId="5"/>
  </si>
  <si>
    <t>一人当たり
（円）</t>
    <rPh sb="0" eb="2">
      <t>ヒトリ</t>
    </rPh>
    <rPh sb="2" eb="3">
      <t>ア</t>
    </rPh>
    <rPh sb="7" eb="8">
      <t>エン</t>
    </rPh>
    <phoneticPr fontId="5"/>
  </si>
  <si>
    <t>現年税収額（千円）</t>
    <rPh sb="0" eb="1">
      <t>ゲン</t>
    </rPh>
    <rPh sb="1" eb="2">
      <t>ネン</t>
    </rPh>
    <rPh sb="2" eb="3">
      <t>ゼイ</t>
    </rPh>
    <rPh sb="3" eb="4">
      <t>シュウ</t>
    </rPh>
    <rPh sb="4" eb="5">
      <t>ガク</t>
    </rPh>
    <rPh sb="6" eb="7">
      <t>セン</t>
    </rPh>
    <rPh sb="7" eb="8">
      <t>エン</t>
    </rPh>
    <phoneticPr fontId="5"/>
  </si>
  <si>
    <t>世帯数</t>
  </si>
  <si>
    <t>人口</t>
    <rPh sb="0" eb="2">
      <t>ジンコウ</t>
    </rPh>
    <phoneticPr fontId="7"/>
  </si>
  <si>
    <t>基準財政
需要額</t>
    <phoneticPr fontId="5"/>
  </si>
  <si>
    <t>基準財政
収入額</t>
    <phoneticPr fontId="5"/>
  </si>
  <si>
    <t>普通地方交付税
　(千円)</t>
    <phoneticPr fontId="5"/>
  </si>
  <si>
    <t>財政力指数</t>
    <phoneticPr fontId="5"/>
  </si>
  <si>
    <t>標準税
収入額</t>
    <phoneticPr fontId="5"/>
  </si>
  <si>
    <t>実質公債費比率(％)</t>
    <rPh sb="0" eb="2">
      <t>ジッシツ</t>
    </rPh>
    <phoneticPr fontId="5"/>
  </si>
  <si>
    <t>平成4度</t>
    <rPh sb="0" eb="2">
      <t>ヘイセイ</t>
    </rPh>
    <rPh sb="3" eb="4">
      <t>ド</t>
    </rPh>
    <phoneticPr fontId="5"/>
  </si>
  <si>
    <t>平成5度</t>
    <rPh sb="0" eb="2">
      <t>ヘイセイ</t>
    </rPh>
    <rPh sb="3" eb="4">
      <t>ド</t>
    </rPh>
    <phoneticPr fontId="5"/>
  </si>
  <si>
    <t>（１４）　村有財産の状況（土地・建物）</t>
    <rPh sb="5" eb="7">
      <t>ソンユウ</t>
    </rPh>
    <rPh sb="7" eb="9">
      <t>ザイサン</t>
    </rPh>
    <rPh sb="10" eb="12">
      <t>ジョウキョウ</t>
    </rPh>
    <rPh sb="13" eb="15">
      <t>トチ</t>
    </rPh>
    <rPh sb="16" eb="18">
      <t>タテモノ</t>
    </rPh>
    <phoneticPr fontId="7"/>
  </si>
  <si>
    <t>（１５）　　　歳入の推移（普通会計決算）</t>
    <rPh sb="7" eb="9">
      <t>サイニュウ</t>
    </rPh>
    <rPh sb="10" eb="12">
      <t>スイイ</t>
    </rPh>
    <rPh sb="13" eb="15">
      <t>フツウ</t>
    </rPh>
    <rPh sb="15" eb="17">
      <t>カイケイ</t>
    </rPh>
    <rPh sb="17" eb="19">
      <t>ケッサン</t>
    </rPh>
    <phoneticPr fontId="7"/>
  </si>
  <si>
    <t>(１６)　歳出の推移(決算)</t>
    <phoneticPr fontId="37"/>
  </si>
  <si>
    <t>(１７)　歳入歳出予算決算状況の推移（一般会計）</t>
    <rPh sb="11" eb="13">
      <t>ケッサン</t>
    </rPh>
    <rPh sb="19" eb="21">
      <t>イッパン</t>
    </rPh>
    <rPh sb="21" eb="23">
      <t>カイケイ</t>
    </rPh>
    <phoneticPr fontId="5"/>
  </si>
  <si>
    <t>(1８)　市町村税負担状況の推移</t>
    <phoneticPr fontId="7"/>
  </si>
  <si>
    <t>(19)　財政力の推移</t>
    <rPh sb="5" eb="8">
      <t>ザイセイリョク</t>
    </rPh>
    <rPh sb="9" eb="11">
      <t>スイイ</t>
    </rPh>
    <phoneticPr fontId="5"/>
  </si>
  <si>
    <t>平成5年度</t>
  </si>
  <si>
    <t>平成6年度</t>
  </si>
  <si>
    <t>喜名</t>
    <rPh sb="0" eb="2">
      <t>キナ</t>
    </rPh>
    <phoneticPr fontId="5"/>
  </si>
  <si>
    <t>親志</t>
    <rPh sb="0" eb="1">
      <t>オヤ</t>
    </rPh>
    <rPh sb="1" eb="2">
      <t>シ</t>
    </rPh>
    <phoneticPr fontId="5"/>
  </si>
  <si>
    <t>座喜味</t>
    <rPh sb="0" eb="3">
      <t>ザキミ</t>
    </rPh>
    <phoneticPr fontId="5"/>
  </si>
  <si>
    <t>伊良皆</t>
    <rPh sb="0" eb="3">
      <t>イラミナ</t>
    </rPh>
    <phoneticPr fontId="5"/>
  </si>
  <si>
    <t>上地</t>
    <rPh sb="0" eb="2">
      <t>ウエチ</t>
    </rPh>
    <phoneticPr fontId="5"/>
  </si>
  <si>
    <t>波平</t>
    <rPh sb="0" eb="2">
      <t>ナミヒラ</t>
    </rPh>
    <phoneticPr fontId="5"/>
  </si>
  <si>
    <t>都屋</t>
    <rPh sb="0" eb="2">
      <t>トヤ</t>
    </rPh>
    <phoneticPr fontId="5"/>
  </si>
  <si>
    <t>高志保</t>
    <rPh sb="0" eb="3">
      <t>タカシホ</t>
    </rPh>
    <phoneticPr fontId="5"/>
  </si>
  <si>
    <t>渡慶次</t>
    <rPh sb="0" eb="3">
      <t>トケシ</t>
    </rPh>
    <phoneticPr fontId="5"/>
  </si>
  <si>
    <t>儀間</t>
    <rPh sb="0" eb="2">
      <t>ギマ</t>
    </rPh>
    <phoneticPr fontId="5"/>
  </si>
  <si>
    <t>宇座</t>
    <rPh sb="0" eb="2">
      <t>ウザ</t>
    </rPh>
    <phoneticPr fontId="5"/>
  </si>
  <si>
    <t>瀬名波</t>
    <rPh sb="0" eb="3">
      <t>セナハ</t>
    </rPh>
    <phoneticPr fontId="5"/>
  </si>
  <si>
    <t>長浜</t>
    <rPh sb="0" eb="2">
      <t>ナガハマ</t>
    </rPh>
    <phoneticPr fontId="5"/>
  </si>
  <si>
    <t>楚辺</t>
    <rPh sb="0" eb="2">
      <t>ソベ</t>
    </rPh>
    <phoneticPr fontId="5"/>
  </si>
  <si>
    <t>渡具知</t>
    <rPh sb="0" eb="3">
      <t>トグチ</t>
    </rPh>
    <phoneticPr fontId="5"/>
  </si>
  <si>
    <t>比謝</t>
    <rPh sb="0" eb="2">
      <t>ヒジャ</t>
    </rPh>
    <phoneticPr fontId="5"/>
  </si>
  <si>
    <t>大湾</t>
    <rPh sb="0" eb="2">
      <t>オオワン</t>
    </rPh>
    <phoneticPr fontId="5"/>
  </si>
  <si>
    <t>古堅</t>
    <rPh sb="0" eb="2">
      <t>フルゲン</t>
    </rPh>
    <phoneticPr fontId="5"/>
  </si>
  <si>
    <t>大木</t>
    <rPh sb="0" eb="2">
      <t>オオキ</t>
    </rPh>
    <phoneticPr fontId="5"/>
  </si>
  <si>
    <t>牧原</t>
    <rPh sb="0" eb="2">
      <t>マキバル</t>
    </rPh>
    <phoneticPr fontId="5"/>
  </si>
  <si>
    <t>長田</t>
    <rPh sb="0" eb="2">
      <t>ナガタ</t>
    </rPh>
    <phoneticPr fontId="5"/>
  </si>
  <si>
    <t>大添</t>
    <rPh sb="0" eb="2">
      <t>オオソエ</t>
    </rPh>
    <phoneticPr fontId="5"/>
  </si>
  <si>
    <t>資料：総務課</t>
    <rPh sb="0" eb="2">
      <t>シリョウ</t>
    </rPh>
    <rPh sb="3" eb="6">
      <t>ソウムカ</t>
    </rPh>
    <phoneticPr fontId="5"/>
  </si>
  <si>
    <t>単位：千円</t>
    <rPh sb="0" eb="2">
      <t>タンイ</t>
    </rPh>
    <rPh sb="3" eb="4">
      <t>セン</t>
    </rPh>
    <rPh sb="4" eb="5">
      <t>エン</t>
    </rPh>
    <phoneticPr fontId="5"/>
  </si>
  <si>
    <t>比謝矼</t>
    <rPh sb="0" eb="2">
      <t>ヒジャ</t>
    </rPh>
    <rPh sb="2" eb="3">
      <t>コウ</t>
    </rPh>
    <phoneticPr fontId="5"/>
  </si>
  <si>
    <t>合計</t>
    <rPh sb="0" eb="2">
      <t>ゴウケイ</t>
    </rPh>
    <phoneticPr fontId="7"/>
  </si>
  <si>
    <t>差</t>
    <rPh sb="0" eb="1">
      <t>サ</t>
    </rPh>
    <phoneticPr fontId="7"/>
  </si>
  <si>
    <t>ｐ１４１</t>
    <phoneticPr fontId="7"/>
  </si>
  <si>
    <t>平成4年度</t>
    <phoneticPr fontId="7"/>
  </si>
  <si>
    <t>平成26年度</t>
    <rPh sb="0" eb="2">
      <t>ヘイセイ</t>
    </rPh>
    <rPh sb="4" eb="6">
      <t>ネンド</t>
    </rPh>
    <phoneticPr fontId="27"/>
  </si>
  <si>
    <t>令和元年度</t>
    <rPh sb="0" eb="2">
      <t>レイワ</t>
    </rPh>
    <rPh sb="2" eb="4">
      <t>ガンネン</t>
    </rPh>
    <rPh sb="4" eb="5">
      <t>ド</t>
    </rPh>
    <phoneticPr fontId="27"/>
  </si>
  <si>
    <t>横田</t>
    <rPh sb="0" eb="1">
      <t>ヨコ</t>
    </rPh>
    <rPh sb="1" eb="2">
      <t>タ</t>
    </rPh>
    <phoneticPr fontId="5"/>
  </si>
  <si>
    <t>平成6年度</t>
    <rPh sb="0" eb="2">
      <t>ヘイセイ</t>
    </rPh>
    <rPh sb="3" eb="4">
      <t>ネン</t>
    </rPh>
    <rPh sb="4" eb="5">
      <t>ド</t>
    </rPh>
    <phoneticPr fontId="7"/>
  </si>
  <si>
    <t>平成4年度</t>
    <phoneticPr fontId="7"/>
  </si>
  <si>
    <t>平成8年度</t>
    <rPh sb="0" eb="2">
      <t>ヘイセイ</t>
    </rPh>
    <rPh sb="3" eb="4">
      <t>ネン</t>
    </rPh>
    <rPh sb="4" eb="5">
      <t>ド</t>
    </rPh>
    <phoneticPr fontId="7"/>
  </si>
  <si>
    <t>東2区</t>
    <rPh sb="0" eb="1">
      <t>ヒガシ</t>
    </rPh>
    <rPh sb="2" eb="3">
      <t>ク</t>
    </rPh>
    <phoneticPr fontId="27"/>
  </si>
  <si>
    <t>東1区</t>
    <rPh sb="0" eb="1">
      <t>ヒガシ</t>
    </rPh>
    <rPh sb="2" eb="3">
      <t>ク</t>
    </rPh>
    <phoneticPr fontId="27"/>
  </si>
  <si>
    <t>中４区</t>
    <rPh sb="0" eb="1">
      <t>ナカ</t>
    </rPh>
    <rPh sb="2" eb="3">
      <t>ク</t>
    </rPh>
    <phoneticPr fontId="27"/>
  </si>
  <si>
    <t>西2区</t>
    <rPh sb="0" eb="1">
      <t>ニシ</t>
    </rPh>
    <rPh sb="2" eb="3">
      <t>ク</t>
    </rPh>
    <phoneticPr fontId="27"/>
  </si>
  <si>
    <t>波平団地</t>
    <rPh sb="0" eb="2">
      <t>ナミヒラ</t>
    </rPh>
    <rPh sb="2" eb="4">
      <t>ダンチ</t>
    </rPh>
    <phoneticPr fontId="27"/>
  </si>
  <si>
    <t>西3区</t>
    <rPh sb="0" eb="1">
      <t>ニシ</t>
    </rPh>
    <rPh sb="2" eb="3">
      <t>ク</t>
    </rPh>
    <phoneticPr fontId="27"/>
  </si>
  <si>
    <t>西1区</t>
    <rPh sb="0" eb="1">
      <t>ニシ</t>
    </rPh>
    <rPh sb="2" eb="3">
      <t>ク</t>
    </rPh>
    <phoneticPr fontId="27"/>
  </si>
  <si>
    <t>北3区</t>
    <rPh sb="0" eb="1">
      <t>キタ</t>
    </rPh>
    <rPh sb="2" eb="3">
      <t>ク</t>
    </rPh>
    <phoneticPr fontId="27"/>
  </si>
  <si>
    <t>宇座
（残波）</t>
    <rPh sb="0" eb="2">
      <t>ウザ</t>
    </rPh>
    <rPh sb="4" eb="6">
      <t>ザンパ</t>
    </rPh>
    <phoneticPr fontId="27"/>
  </si>
  <si>
    <t>北4区</t>
    <rPh sb="0" eb="1">
      <t>キタ</t>
    </rPh>
    <rPh sb="2" eb="3">
      <t>ク</t>
    </rPh>
    <phoneticPr fontId="27"/>
  </si>
  <si>
    <t>北2区</t>
    <rPh sb="0" eb="1">
      <t>キタ</t>
    </rPh>
    <rPh sb="2" eb="3">
      <t>ク</t>
    </rPh>
    <phoneticPr fontId="27"/>
  </si>
  <si>
    <t>北1区</t>
    <rPh sb="0" eb="1">
      <t>キタ</t>
    </rPh>
    <rPh sb="2" eb="3">
      <t>ク</t>
    </rPh>
    <phoneticPr fontId="27"/>
  </si>
  <si>
    <t>中1区</t>
    <rPh sb="0" eb="1">
      <t>ナカ</t>
    </rPh>
    <rPh sb="2" eb="3">
      <t>ク</t>
    </rPh>
    <phoneticPr fontId="27"/>
  </si>
  <si>
    <t>南1区</t>
    <rPh sb="0" eb="1">
      <t>ミナミ</t>
    </rPh>
    <rPh sb="2" eb="3">
      <t>ク</t>
    </rPh>
    <phoneticPr fontId="27"/>
  </si>
  <si>
    <t>南4区</t>
    <rPh sb="0" eb="1">
      <t>ミナミ</t>
    </rPh>
    <rPh sb="2" eb="3">
      <t>ク</t>
    </rPh>
    <phoneticPr fontId="27"/>
  </si>
  <si>
    <t>比謝団地</t>
    <rPh sb="0" eb="2">
      <t>ヒジャ</t>
    </rPh>
    <rPh sb="2" eb="4">
      <t>ダンチ</t>
    </rPh>
    <phoneticPr fontId="27"/>
  </si>
  <si>
    <t>南3区</t>
    <rPh sb="0" eb="1">
      <t>ミナミ</t>
    </rPh>
    <rPh sb="2" eb="3">
      <t>ク</t>
    </rPh>
    <phoneticPr fontId="27"/>
  </si>
  <si>
    <t>南2区</t>
    <rPh sb="0" eb="1">
      <t>ミナミ</t>
    </rPh>
    <rPh sb="2" eb="3">
      <t>ク</t>
    </rPh>
    <phoneticPr fontId="27"/>
  </si>
  <si>
    <t>中3区</t>
    <rPh sb="0" eb="1">
      <t>ナカ</t>
    </rPh>
    <rPh sb="2" eb="3">
      <t>ク</t>
    </rPh>
    <phoneticPr fontId="27"/>
  </si>
  <si>
    <t>中5区</t>
    <rPh sb="0" eb="1">
      <t>ナカ</t>
    </rPh>
    <rPh sb="2" eb="3">
      <t>ク</t>
    </rPh>
    <phoneticPr fontId="27"/>
  </si>
  <si>
    <t>中2区</t>
    <rPh sb="0" eb="1">
      <t>ナカ</t>
    </rPh>
    <rPh sb="2" eb="3">
      <t>ク</t>
    </rPh>
    <phoneticPr fontId="27"/>
  </si>
  <si>
    <t>東3区</t>
    <rPh sb="0" eb="1">
      <t>ヒガシ</t>
    </rPh>
    <rPh sb="2" eb="3">
      <t>ク</t>
    </rPh>
    <phoneticPr fontId="27"/>
  </si>
  <si>
    <t>H26より
19行政区域を設定し、行政区域毎に契約
北３区（宇座残波方面・儀間・渡慶次）
東１区（親志・座喜味）
西２区（波平・上地）
中５区（牧原・長田）
南３区（大湾・比謝矼）
については、代表自治会と委託契約。</t>
    <phoneticPr fontId="27"/>
  </si>
  <si>
    <t>(20)　地域振興交付金の推移</t>
    <rPh sb="5" eb="7">
      <t>チイキ</t>
    </rPh>
    <rPh sb="7" eb="9">
      <t>シンコウ</t>
    </rPh>
    <rPh sb="9" eb="12">
      <t>コウフキン</t>
    </rPh>
    <phoneticPr fontId="7"/>
  </si>
  <si>
    <t>（2）　課税標準段階別納税義務者（所得割額等）数の推移</t>
    <rPh sb="4" eb="5">
      <t>カ</t>
    </rPh>
    <rPh sb="5" eb="6">
      <t>ゼイ</t>
    </rPh>
    <rPh sb="6" eb="8">
      <t>ヒョウジュン</t>
    </rPh>
    <rPh sb="8" eb="10">
      <t>ダンカイ</t>
    </rPh>
    <rPh sb="10" eb="11">
      <t>ベツ</t>
    </rPh>
    <rPh sb="11" eb="13">
      <t>ノウゼイ</t>
    </rPh>
    <rPh sb="13" eb="15">
      <t>ギム</t>
    </rPh>
    <rPh sb="15" eb="16">
      <t>シャ</t>
    </rPh>
    <rPh sb="17" eb="19">
      <t>ショトク</t>
    </rPh>
    <rPh sb="19" eb="20">
      <t>ワリ</t>
    </rPh>
    <rPh sb="20" eb="21">
      <t>ガク</t>
    </rPh>
    <rPh sb="21" eb="22">
      <t>トウ</t>
    </rPh>
    <rPh sb="23" eb="24">
      <t>スウ</t>
    </rPh>
    <rPh sb="25" eb="27">
      <t>スイイ</t>
    </rPh>
    <phoneticPr fontId="7"/>
  </si>
  <si>
    <t>ｐ１２９</t>
    <phoneticPr fontId="7"/>
  </si>
  <si>
    <t>(7)　車種別保有自動車数</t>
    <rPh sb="4" eb="5">
      <t>クルマ</t>
    </rPh>
    <rPh sb="5" eb="6">
      <t>タネ</t>
    </rPh>
    <rPh sb="6" eb="7">
      <t>ベツ</t>
    </rPh>
    <rPh sb="7" eb="8">
      <t>タモツ</t>
    </rPh>
    <rPh sb="8" eb="9">
      <t>ユウ</t>
    </rPh>
    <rPh sb="9" eb="10">
      <t>ジ</t>
    </rPh>
    <rPh sb="10" eb="11">
      <t>ドウ</t>
    </rPh>
    <rPh sb="11" eb="12">
      <t>クルマ</t>
    </rPh>
    <rPh sb="12" eb="13">
      <t>スウ</t>
    </rPh>
    <phoneticPr fontId="7"/>
  </si>
  <si>
    <t>各年3月31日現在</t>
    <rPh sb="0" eb="1">
      <t>カク</t>
    </rPh>
    <rPh sb="1" eb="2">
      <t>トシ</t>
    </rPh>
    <rPh sb="3" eb="4">
      <t>ガツ</t>
    </rPh>
    <rPh sb="6" eb="7">
      <t>ニチ</t>
    </rPh>
    <rPh sb="7" eb="9">
      <t>ゲンザイ</t>
    </rPh>
    <phoneticPr fontId="7"/>
  </si>
  <si>
    <t>保　　　　　　　　有　　　　　　　　車　　　　　　　　輌　　　　　　　　計</t>
    <rPh sb="0" eb="1">
      <t>タモツ</t>
    </rPh>
    <rPh sb="9" eb="10">
      <t>ユウ</t>
    </rPh>
    <rPh sb="18" eb="19">
      <t>クルマ</t>
    </rPh>
    <rPh sb="27" eb="28">
      <t>ロウ</t>
    </rPh>
    <rPh sb="36" eb="37">
      <t>ケイ</t>
    </rPh>
    <phoneticPr fontId="7"/>
  </si>
  <si>
    <t>原付
自転車</t>
    <rPh sb="0" eb="2">
      <t>ゲンツキ</t>
    </rPh>
    <rPh sb="3" eb="6">
      <t>ジテンシャ</t>
    </rPh>
    <phoneticPr fontId="7"/>
  </si>
  <si>
    <t>保有
車輌計</t>
    <rPh sb="0" eb="2">
      <t>ホユウ</t>
    </rPh>
    <rPh sb="3" eb="5">
      <t>シャリョウ</t>
    </rPh>
    <rPh sb="5" eb="6">
      <t>ケイ</t>
    </rPh>
    <phoneticPr fontId="7"/>
  </si>
  <si>
    <t>登　　　　　　　録　　　　　　　車　　　　　　　輌　　　　　　　計</t>
    <rPh sb="0" eb="1">
      <t>ノボル</t>
    </rPh>
    <rPh sb="8" eb="9">
      <t>リョク</t>
    </rPh>
    <rPh sb="16" eb="17">
      <t>クルマ</t>
    </rPh>
    <rPh sb="24" eb="25">
      <t>ロウ</t>
    </rPh>
    <rPh sb="32" eb="33">
      <t>ケイ</t>
    </rPh>
    <phoneticPr fontId="7"/>
  </si>
  <si>
    <t>小型
二輪車</t>
    <rPh sb="0" eb="2">
      <t>コガタ</t>
    </rPh>
    <rPh sb="3" eb="4">
      <t>2</t>
    </rPh>
    <rPh sb="4" eb="5">
      <t>リン</t>
    </rPh>
    <rPh sb="5" eb="6">
      <t>シャ</t>
    </rPh>
    <phoneticPr fontId="7"/>
  </si>
  <si>
    <t>軽
自動車</t>
    <rPh sb="0" eb="1">
      <t>ケイ</t>
    </rPh>
    <rPh sb="2" eb="5">
      <t>ジドウシャ</t>
    </rPh>
    <phoneticPr fontId="7"/>
  </si>
  <si>
    <t>登録
車輌計</t>
    <rPh sb="0" eb="2">
      <t>トウロク</t>
    </rPh>
    <rPh sb="3" eb="5">
      <t>シャリョウ</t>
    </rPh>
    <rPh sb="5" eb="6">
      <t>ケイ</t>
    </rPh>
    <phoneticPr fontId="7"/>
  </si>
  <si>
    <t>貨物用</t>
    <rPh sb="0" eb="2">
      <t>カモツ</t>
    </rPh>
    <rPh sb="2" eb="3">
      <t>ヨウ</t>
    </rPh>
    <phoneticPr fontId="7"/>
  </si>
  <si>
    <t>乗合用</t>
    <rPh sb="0" eb="2">
      <t>ノリアイ</t>
    </rPh>
    <rPh sb="2" eb="3">
      <t>ヨウ</t>
    </rPh>
    <phoneticPr fontId="7"/>
  </si>
  <si>
    <t>乗用</t>
    <rPh sb="0" eb="2">
      <t>ジョウヨウ</t>
    </rPh>
    <phoneticPr fontId="7"/>
  </si>
  <si>
    <t>特種（殊）用途用</t>
    <rPh sb="0" eb="2">
      <t>トクシュ</t>
    </rPh>
    <rPh sb="5" eb="7">
      <t>ヨウト</t>
    </rPh>
    <rPh sb="7" eb="8">
      <t>ヨウ</t>
    </rPh>
    <phoneticPr fontId="7"/>
  </si>
  <si>
    <t>普通</t>
    <rPh sb="0" eb="2">
      <t>フツウ</t>
    </rPh>
    <phoneticPr fontId="7"/>
  </si>
  <si>
    <t>小型</t>
    <rPh sb="0" eb="2">
      <t>コガタ</t>
    </rPh>
    <phoneticPr fontId="7"/>
  </si>
  <si>
    <t>被けん
引車</t>
    <rPh sb="0" eb="1">
      <t>ヒ</t>
    </rPh>
    <rPh sb="4" eb="5">
      <t>イン</t>
    </rPh>
    <rPh sb="5" eb="6">
      <t>シャ</t>
    </rPh>
    <phoneticPr fontId="7"/>
  </si>
  <si>
    <t>計</t>
    <rPh sb="0" eb="1">
      <t>ケイ</t>
    </rPh>
    <phoneticPr fontId="7"/>
  </si>
  <si>
    <t>特殊</t>
    <rPh sb="0" eb="2">
      <t>トクシュ</t>
    </rPh>
    <phoneticPr fontId="7"/>
  </si>
  <si>
    <t>大型
特殊</t>
    <rPh sb="0" eb="2">
      <t>オオガタ</t>
    </rPh>
    <rPh sb="3" eb="5">
      <t>トクシュ</t>
    </rPh>
    <phoneticPr fontId="7"/>
  </si>
  <si>
    <t>　458</t>
    <phoneticPr fontId="7"/>
  </si>
  <si>
    <t>　574</t>
    <phoneticPr fontId="7"/>
  </si>
  <si>
    <t>　694</t>
    <phoneticPr fontId="7"/>
  </si>
  <si>
    <t>　850</t>
    <phoneticPr fontId="7"/>
  </si>
  <si>
    <t>　986</t>
    <phoneticPr fontId="7"/>
  </si>
  <si>
    <t>　983</t>
    <phoneticPr fontId="7"/>
  </si>
  <si>
    <t>　970</t>
    <phoneticPr fontId="7"/>
  </si>
  <si>
    <t xml:space="preserve">45 </t>
    <phoneticPr fontId="7"/>
  </si>
  <si>
    <t xml:space="preserve">47 </t>
    <phoneticPr fontId="7"/>
  </si>
  <si>
    <t xml:space="preserve">44 </t>
    <phoneticPr fontId="7"/>
  </si>
  <si>
    <t>45</t>
  </si>
  <si>
    <t>-</t>
    <phoneticPr fontId="7"/>
  </si>
  <si>
    <t>-</t>
    <phoneticPr fontId="7"/>
  </si>
  <si>
    <t>平成24年度</t>
    <rPh sb="0" eb="2">
      <t>ヘイセイ</t>
    </rPh>
    <rPh sb="4" eb="6">
      <t>ネンド</t>
    </rPh>
    <phoneticPr fontId="3"/>
  </si>
  <si>
    <t>資料：沖縄県統計年鑑</t>
    <rPh sb="0" eb="2">
      <t>シリョウ</t>
    </rPh>
    <rPh sb="3" eb="6">
      <t>オキナワケン</t>
    </rPh>
    <rPh sb="6" eb="8">
      <t>トウケイ</t>
    </rPh>
    <rPh sb="8" eb="10">
      <t>ネンカン</t>
    </rPh>
    <phoneticPr fontId="7"/>
  </si>
  <si>
    <t>（21）行政事務委託料の推移（年額）</t>
    <rPh sb="4" eb="6">
      <t>ギョウセイ</t>
    </rPh>
    <rPh sb="6" eb="8">
      <t>ジム</t>
    </rPh>
    <rPh sb="8" eb="10">
      <t>イタク</t>
    </rPh>
    <rPh sb="10" eb="11">
      <t>リョウ</t>
    </rPh>
    <rPh sb="12" eb="14">
      <t>スイイ</t>
    </rPh>
    <rPh sb="15" eb="17">
      <t>ネンガク</t>
    </rPh>
    <phoneticPr fontId="7"/>
  </si>
  <si>
    <t>資料：総務課</t>
    <rPh sb="0" eb="2">
      <t>シリョウ</t>
    </rPh>
    <rPh sb="3" eb="6">
      <t>ソウムカ</t>
    </rPh>
    <phoneticPr fontId="7"/>
  </si>
  <si>
    <t>資料：総務課</t>
    <rPh sb="3" eb="6">
      <t>ソウムカ</t>
    </rPh>
    <phoneticPr fontId="7"/>
  </si>
  <si>
    <t>１２　財政</t>
    <rPh sb="3" eb="5">
      <t>ザイセイ</t>
    </rPh>
    <phoneticPr fontId="27"/>
  </si>
  <si>
    <t>◆　村税</t>
    <rPh sb="2" eb="4">
      <t>ソンゼイ</t>
    </rPh>
    <phoneticPr fontId="27"/>
  </si>
  <si>
    <t>（１）</t>
    <phoneticPr fontId="27"/>
  </si>
  <si>
    <t>村税の調定額・収入状況の推移</t>
    <rPh sb="0" eb="2">
      <t>ソンゼイ</t>
    </rPh>
    <rPh sb="3" eb="4">
      <t>チョウ</t>
    </rPh>
    <rPh sb="4" eb="6">
      <t>テイガク</t>
    </rPh>
    <rPh sb="7" eb="9">
      <t>シュウニュウ</t>
    </rPh>
    <rPh sb="9" eb="11">
      <t>ジョウキョウ</t>
    </rPh>
    <rPh sb="12" eb="14">
      <t>スイイ</t>
    </rPh>
    <phoneticPr fontId="27"/>
  </si>
  <si>
    <t>（２）</t>
    <phoneticPr fontId="27"/>
  </si>
  <si>
    <t>課税標準段階別納税義務者（所得割額等）数の推移</t>
    <rPh sb="0" eb="2">
      <t>カゼイ</t>
    </rPh>
    <rPh sb="2" eb="4">
      <t>ヒョウジュン</t>
    </rPh>
    <rPh sb="4" eb="6">
      <t>ダンカイ</t>
    </rPh>
    <rPh sb="6" eb="7">
      <t>ベツ</t>
    </rPh>
    <rPh sb="7" eb="9">
      <t>ノウゼイ</t>
    </rPh>
    <rPh sb="9" eb="12">
      <t>ギムシャ</t>
    </rPh>
    <rPh sb="13" eb="15">
      <t>ショトク</t>
    </rPh>
    <rPh sb="15" eb="16">
      <t>ワリ</t>
    </rPh>
    <rPh sb="16" eb="18">
      <t>ガクナド</t>
    </rPh>
    <rPh sb="19" eb="20">
      <t>スウ</t>
    </rPh>
    <rPh sb="21" eb="23">
      <t>スイイ</t>
    </rPh>
    <phoneticPr fontId="27"/>
  </si>
  <si>
    <t>（３）</t>
  </si>
  <si>
    <t>個人村民税普通徴収・特別徴収納税義務者数の推移</t>
    <rPh sb="0" eb="2">
      <t>コジン</t>
    </rPh>
    <rPh sb="2" eb="5">
      <t>ソンミンゼイ</t>
    </rPh>
    <rPh sb="5" eb="7">
      <t>フツウ</t>
    </rPh>
    <rPh sb="7" eb="9">
      <t>チョウシュウ</t>
    </rPh>
    <rPh sb="10" eb="12">
      <t>トクベツ</t>
    </rPh>
    <rPh sb="12" eb="14">
      <t>チョウシュウ</t>
    </rPh>
    <rPh sb="14" eb="16">
      <t>ノウゼイ</t>
    </rPh>
    <rPh sb="16" eb="18">
      <t>ギム</t>
    </rPh>
    <rPh sb="18" eb="19">
      <t>シャ</t>
    </rPh>
    <rPh sb="19" eb="20">
      <t>スウ</t>
    </rPh>
    <rPh sb="21" eb="23">
      <t>スイイ</t>
    </rPh>
    <phoneticPr fontId="27"/>
  </si>
  <si>
    <t>（４）</t>
  </si>
  <si>
    <t>固定資産税調定額収入状況の推移</t>
    <rPh sb="0" eb="2">
      <t>コテイ</t>
    </rPh>
    <rPh sb="2" eb="5">
      <t>シサンゼイ</t>
    </rPh>
    <rPh sb="5" eb="8">
      <t>チョウテイガク</t>
    </rPh>
    <rPh sb="8" eb="10">
      <t>シュウニュウ</t>
    </rPh>
    <rPh sb="10" eb="12">
      <t>ジョウキョウ</t>
    </rPh>
    <rPh sb="13" eb="15">
      <t>スイイ</t>
    </rPh>
    <phoneticPr fontId="27"/>
  </si>
  <si>
    <t>（５）</t>
  </si>
  <si>
    <t>軽自動車税種別調停額の推移</t>
    <rPh sb="0" eb="4">
      <t>ケイジドウシャ</t>
    </rPh>
    <rPh sb="4" eb="5">
      <t>ゼイ</t>
    </rPh>
    <rPh sb="5" eb="7">
      <t>シュベツ</t>
    </rPh>
    <rPh sb="7" eb="10">
      <t>チョウテイガク</t>
    </rPh>
    <rPh sb="11" eb="13">
      <t>スイイ</t>
    </rPh>
    <phoneticPr fontId="27"/>
  </si>
  <si>
    <t>（６）</t>
  </si>
  <si>
    <t>軽自動車税車種別課税台数の推移</t>
    <rPh sb="0" eb="4">
      <t>ケイジドウシャ</t>
    </rPh>
    <rPh sb="4" eb="5">
      <t>ゼイ</t>
    </rPh>
    <rPh sb="5" eb="8">
      <t>シャシュベツ</t>
    </rPh>
    <rPh sb="8" eb="10">
      <t>カゼイ</t>
    </rPh>
    <rPh sb="10" eb="12">
      <t>ダイスウ</t>
    </rPh>
    <rPh sb="13" eb="15">
      <t>スイイ</t>
    </rPh>
    <phoneticPr fontId="27"/>
  </si>
  <si>
    <t>（７）</t>
  </si>
  <si>
    <t>車種別保有自動車数</t>
    <rPh sb="0" eb="3">
      <t>シャシュベツ</t>
    </rPh>
    <rPh sb="3" eb="5">
      <t>ホユウ</t>
    </rPh>
    <rPh sb="5" eb="8">
      <t>ジドウシャ</t>
    </rPh>
    <rPh sb="8" eb="9">
      <t>スウ</t>
    </rPh>
    <phoneticPr fontId="27"/>
  </si>
  <si>
    <t>（８）</t>
  </si>
  <si>
    <t>土地評価の推移</t>
    <rPh sb="0" eb="2">
      <t>トチ</t>
    </rPh>
    <rPh sb="2" eb="4">
      <t>ヒョウカ</t>
    </rPh>
    <rPh sb="5" eb="7">
      <t>スイイ</t>
    </rPh>
    <phoneticPr fontId="27"/>
  </si>
  <si>
    <t>（９）</t>
  </si>
  <si>
    <t>年度別家屋の現況</t>
    <rPh sb="0" eb="3">
      <t>ネンドベツ</t>
    </rPh>
    <rPh sb="3" eb="5">
      <t>カオク</t>
    </rPh>
    <rPh sb="6" eb="8">
      <t>ゲンキョウ</t>
    </rPh>
    <phoneticPr fontId="27"/>
  </si>
  <si>
    <t>（１０）</t>
  </si>
  <si>
    <t>建築物の構造別面積の推移</t>
    <rPh sb="0" eb="3">
      <t>ケンチクブツ</t>
    </rPh>
    <rPh sb="4" eb="7">
      <t>コウゾウベツ</t>
    </rPh>
    <rPh sb="7" eb="9">
      <t>メンセキ</t>
    </rPh>
    <rPh sb="10" eb="12">
      <t>スイイ</t>
    </rPh>
    <phoneticPr fontId="27"/>
  </si>
  <si>
    <t>（１１）</t>
  </si>
  <si>
    <t>新築及び増築家屋の状況</t>
    <rPh sb="0" eb="2">
      <t>シンチク</t>
    </rPh>
    <rPh sb="2" eb="3">
      <t>オヨ</t>
    </rPh>
    <rPh sb="4" eb="6">
      <t>ゾウチク</t>
    </rPh>
    <rPh sb="6" eb="8">
      <t>カオク</t>
    </rPh>
    <rPh sb="9" eb="11">
      <t>ジョウキョウ</t>
    </rPh>
    <phoneticPr fontId="27"/>
  </si>
  <si>
    <t>（１２）</t>
  </si>
  <si>
    <t>課税家屋建物の状況</t>
    <rPh sb="0" eb="2">
      <t>カゼイ</t>
    </rPh>
    <rPh sb="2" eb="4">
      <t>カオク</t>
    </rPh>
    <rPh sb="4" eb="6">
      <t>タテモノ</t>
    </rPh>
    <rPh sb="7" eb="9">
      <t>ジョウキョウ</t>
    </rPh>
    <phoneticPr fontId="27"/>
  </si>
  <si>
    <t>（１３）</t>
  </si>
  <si>
    <t>課税家屋の床面積及び評価額の推移</t>
    <rPh sb="0" eb="2">
      <t>カゼイ</t>
    </rPh>
    <rPh sb="2" eb="4">
      <t>カオク</t>
    </rPh>
    <rPh sb="5" eb="8">
      <t>ユカメンセキ</t>
    </rPh>
    <rPh sb="8" eb="9">
      <t>オヨ</t>
    </rPh>
    <rPh sb="10" eb="13">
      <t>ヒョウカガク</t>
    </rPh>
    <rPh sb="14" eb="16">
      <t>スイイ</t>
    </rPh>
    <phoneticPr fontId="27"/>
  </si>
  <si>
    <t>◆　財産</t>
    <rPh sb="2" eb="4">
      <t>ザイサン</t>
    </rPh>
    <phoneticPr fontId="27"/>
  </si>
  <si>
    <t>（１４）</t>
    <phoneticPr fontId="27"/>
  </si>
  <si>
    <t>村有財産の状況（土地・建物）</t>
    <rPh sb="0" eb="2">
      <t>ソンユウ</t>
    </rPh>
    <rPh sb="2" eb="4">
      <t>ザイサン</t>
    </rPh>
    <rPh sb="5" eb="7">
      <t>ジョウキョウ</t>
    </rPh>
    <rPh sb="8" eb="10">
      <t>トチ</t>
    </rPh>
    <rPh sb="11" eb="13">
      <t>タテモノ</t>
    </rPh>
    <phoneticPr fontId="27"/>
  </si>
  <si>
    <t>（１５）</t>
  </si>
  <si>
    <t>歳入の推移（普通会計決算）</t>
    <rPh sb="0" eb="2">
      <t>サイニュウ</t>
    </rPh>
    <rPh sb="3" eb="5">
      <t>スイイ</t>
    </rPh>
    <rPh sb="6" eb="8">
      <t>フツウ</t>
    </rPh>
    <rPh sb="8" eb="10">
      <t>カイケイ</t>
    </rPh>
    <rPh sb="10" eb="12">
      <t>ケッサン</t>
    </rPh>
    <phoneticPr fontId="27"/>
  </si>
  <si>
    <t>（１６）</t>
  </si>
  <si>
    <t>歳出の推移（決算）</t>
    <rPh sb="0" eb="2">
      <t>サイシュツ</t>
    </rPh>
    <rPh sb="3" eb="5">
      <t>スイイ</t>
    </rPh>
    <rPh sb="6" eb="8">
      <t>ケッサン</t>
    </rPh>
    <phoneticPr fontId="27"/>
  </si>
  <si>
    <t>（１７）</t>
  </si>
  <si>
    <t>歳入歳出予算決算状況の推移（一般会計）</t>
    <rPh sb="0" eb="2">
      <t>サイニュウ</t>
    </rPh>
    <rPh sb="2" eb="4">
      <t>サイシュツ</t>
    </rPh>
    <rPh sb="4" eb="6">
      <t>ヨサン</t>
    </rPh>
    <rPh sb="6" eb="8">
      <t>ケッサン</t>
    </rPh>
    <rPh sb="8" eb="10">
      <t>ジョウキョウ</t>
    </rPh>
    <rPh sb="11" eb="13">
      <t>スイイ</t>
    </rPh>
    <rPh sb="14" eb="16">
      <t>イッパン</t>
    </rPh>
    <rPh sb="16" eb="18">
      <t>カイケイ</t>
    </rPh>
    <phoneticPr fontId="27"/>
  </si>
  <si>
    <t>（１８）</t>
  </si>
  <si>
    <t>市町村税負担状況の推移</t>
    <rPh sb="0" eb="3">
      <t>シチョウソン</t>
    </rPh>
    <rPh sb="3" eb="4">
      <t>ゼイ</t>
    </rPh>
    <rPh sb="4" eb="6">
      <t>フタン</t>
    </rPh>
    <rPh sb="6" eb="8">
      <t>ジョウキョウ</t>
    </rPh>
    <rPh sb="9" eb="11">
      <t>スイイ</t>
    </rPh>
    <phoneticPr fontId="27"/>
  </si>
  <si>
    <t>（１９）</t>
  </si>
  <si>
    <t>財政力の推移</t>
    <rPh sb="0" eb="3">
      <t>ザイセイリョク</t>
    </rPh>
    <rPh sb="4" eb="6">
      <t>スイイ</t>
    </rPh>
    <phoneticPr fontId="27"/>
  </si>
  <si>
    <t>（２０）</t>
  </si>
  <si>
    <t>地域振興交付金の推移</t>
    <phoneticPr fontId="27"/>
  </si>
  <si>
    <t>行政事務委託料の推移（年額）</t>
    <phoneticPr fontId="3"/>
  </si>
  <si>
    <t>（２１）</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</si>
</sst>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1" formatCode="_ * #,##0_ ;_ * \-#,##0_ ;_ * &quot;-&quot;_ ;_ @_ "/>
    <numFmt numFmtId="43" formatCode="_ * #,##0.00_ ;_ * \-#,##0.00_ ;_ * &quot;-&quot;??_ ;_ @_ "/>
    <numFmt numFmtId="176" formatCode="_ * #,##0.0_ ;_ * \-#,##0.0_ ;_ * &quot;-&quot;_ ;_ @_ "/>
    <numFmt numFmtId="177" formatCode="#,##0;&quot;△ &quot;#,##0"/>
    <numFmt numFmtId="178" formatCode="#,##0.0;&quot;△ &quot;#,##0.0"/>
    <numFmt numFmtId="179" formatCode="0.00_ "/>
    <numFmt numFmtId="180" formatCode="#,##0.0;[Red]\-#,##0.0"/>
    <numFmt numFmtId="181" formatCode="0_ "/>
    <numFmt numFmtId="182" formatCode="0.00_);[Red]\(0.00\)"/>
    <numFmt numFmtId="183" formatCode="#,##0_ ;[Red]\-#,##0\ "/>
    <numFmt numFmtId="184" formatCode="#,##0_ "/>
    <numFmt numFmtId="185" formatCode="#,##0_);[Red]\(#,##0\)"/>
    <numFmt numFmtId="186" formatCode="0;&quot;▲ &quot;0"/>
    <numFmt numFmtId="187" formatCode="#,##0.00;&quot;△ &quot;#,##0.00"/>
    <numFmt numFmtId="188" formatCode="_ * #,##0.00_ ;_ * &quot;△&quot;#,##0.00_ ;_ * &quot;0.00&quot;_ ;_ @_ "/>
    <numFmt numFmtId="189" formatCode="0.0_ "/>
    <numFmt numFmtId="190" formatCode="0.0"/>
    <numFmt numFmtId="191" formatCode="0.0_);[Red]\(0.0\)"/>
    <numFmt numFmtId="192" formatCode="#,##0.000;[Red]\-#,##0.000"/>
    <numFmt numFmtId="193" formatCode="0.000_);[Red]\(0.000\)"/>
  </numFmts>
  <fonts count="52">
    <font>
      <sz val="11"/>
      <color theme="1"/>
      <name val="ＭＳ Ｐゴシック"/>
      <family val="2"/>
      <charset val="128"/>
      <scheme val="minor"/>
    </font>
    <font>
      <sz val="13"/>
      <name val="FA 明朝"/>
      <family val="1"/>
      <charset val="128"/>
    </font>
    <font>
      <sz val="10"/>
      <name val="ＭＳ 明朝"/>
      <family val="1"/>
      <charset val="128"/>
    </font>
    <font>
      <sz val="6"/>
      <name val="ＭＳ Ｐゴシック"/>
      <family val="2"/>
      <charset val="128"/>
      <scheme val="minor"/>
    </font>
    <font>
      <b/>
      <sz val="12"/>
      <name val="ＭＳ 明朝"/>
      <family val="1"/>
      <charset val="128"/>
    </font>
    <font>
      <sz val="6.5"/>
      <name val="ＭＳ Ｐゴシック"/>
      <family val="3"/>
      <charset val="128"/>
    </font>
    <font>
      <sz val="10"/>
      <name val="ＭＳ Ｐ明朝"/>
      <family val="1"/>
      <charset val="128"/>
    </font>
    <font>
      <sz val="6"/>
      <name val="ＭＳ Ｐ明朝"/>
      <family val="1"/>
      <charset val="128"/>
    </font>
    <font>
      <b/>
      <sz val="20"/>
      <name val="ＭＳ 明朝"/>
      <family val="1"/>
      <charset val="128"/>
    </font>
    <font>
      <sz val="12"/>
      <name val="ＭＳ 明朝"/>
      <family val="1"/>
      <charset val="128"/>
    </font>
    <font>
      <sz val="20"/>
      <name val="ＭＳ 明朝"/>
      <family val="1"/>
      <charset val="128"/>
    </font>
    <font>
      <sz val="11"/>
      <name val="ＭＳ 明朝"/>
      <family val="1"/>
      <charset val="128"/>
    </font>
    <font>
      <b/>
      <sz val="14"/>
      <name val="ＭＳ 明朝"/>
      <family val="1"/>
      <charset val="128"/>
    </font>
    <font>
      <sz val="9"/>
      <name val="ＭＳ 明朝"/>
      <family val="1"/>
      <charset val="128"/>
    </font>
    <font>
      <sz val="8"/>
      <name val="ＭＳ 明朝"/>
      <family val="1"/>
      <charset val="128"/>
    </font>
    <font>
      <sz val="8"/>
      <color theme="1"/>
      <name val="ＭＳ 明朝"/>
      <family val="1"/>
      <charset val="128"/>
    </font>
    <font>
      <sz val="11"/>
      <name val="ＭＳ Ｐ明朝"/>
      <family val="1"/>
      <charset val="128"/>
    </font>
    <font>
      <sz val="14"/>
      <name val="ＭＳ 明朝"/>
      <family val="1"/>
      <charset val="128"/>
    </font>
    <font>
      <sz val="9"/>
      <color theme="1"/>
      <name val="ＭＳ 明朝"/>
      <family val="1"/>
      <charset val="128"/>
    </font>
    <font>
      <sz val="10"/>
      <color theme="1"/>
      <name val="ＭＳ 明朝"/>
      <family val="1"/>
      <charset val="128"/>
    </font>
    <font>
      <b/>
      <sz val="16"/>
      <name val="ＭＳ 明朝"/>
      <family val="1"/>
      <charset val="128"/>
    </font>
    <font>
      <b/>
      <sz val="10"/>
      <name val="ＭＳ 明朝"/>
      <family val="1"/>
      <charset val="128"/>
    </font>
    <font>
      <b/>
      <sz val="9"/>
      <name val="ＭＳ 明朝"/>
      <family val="1"/>
      <charset val="128"/>
    </font>
    <font>
      <sz val="18"/>
      <name val="ＭＳ 明朝"/>
      <family val="1"/>
      <charset val="128"/>
    </font>
    <font>
      <sz val="26"/>
      <name val="ＭＳ 明朝"/>
      <family val="1"/>
      <charset val="128"/>
    </font>
    <font>
      <b/>
      <sz val="18"/>
      <name val="ＭＳ 明朝"/>
      <family val="1"/>
      <charset val="128"/>
    </font>
    <font>
      <sz val="16"/>
      <name val="ＭＳ 明朝"/>
      <family val="1"/>
      <charset val="128"/>
    </font>
    <font>
      <sz val="6"/>
      <name val="ＭＳ Ｐゴシック"/>
      <family val="3"/>
      <charset val="128"/>
    </font>
    <font>
      <sz val="11"/>
      <name val="ＭＳ Ｐゴシック"/>
      <family val="3"/>
      <charset val="128"/>
    </font>
    <font>
      <sz val="12"/>
      <color theme="1"/>
      <name val="ＭＳ 明朝"/>
      <family val="1"/>
      <charset val="128"/>
    </font>
    <font>
      <sz val="11"/>
      <name val="ＦＡ 明朝"/>
      <family val="1"/>
      <charset val="128"/>
    </font>
    <font>
      <sz val="9"/>
      <name val="ＦＡ 明朝"/>
      <family val="1"/>
      <charset val="128"/>
    </font>
    <font>
      <b/>
      <sz val="14"/>
      <name val="ＦＡ 明朝"/>
      <family val="1"/>
      <charset val="128"/>
    </font>
    <font>
      <sz val="9"/>
      <name val="ＭＳ Ｐゴシック"/>
      <family val="1"/>
      <charset val="128"/>
    </font>
    <font>
      <sz val="9"/>
      <name val="MS UI Gothic"/>
      <family val="1"/>
      <charset val="128"/>
    </font>
    <font>
      <sz val="14"/>
      <color rgb="FFFF0000"/>
      <name val="ＦＡ 明朝"/>
      <family val="1"/>
      <charset val="128"/>
    </font>
    <font>
      <sz val="20"/>
      <name val="ＦＡ 明朝"/>
      <family val="1"/>
      <charset val="128"/>
    </font>
    <font>
      <sz val="6"/>
      <name val="ＦＡ 明朝"/>
      <family val="3"/>
      <charset val="128"/>
    </font>
    <font>
      <b/>
      <sz val="12"/>
      <name val="ＦＡ 明朝"/>
      <family val="1"/>
      <charset val="128"/>
    </font>
    <font>
      <sz val="9"/>
      <name val="ＦＡ 明朝"/>
      <family val="1"/>
      <charset val="1"/>
    </font>
    <font>
      <sz val="9"/>
      <name val="MS UI Gothic"/>
      <family val="1"/>
      <charset val="1"/>
    </font>
    <font>
      <sz val="9"/>
      <name val="Calibri"/>
      <family val="1"/>
    </font>
    <font>
      <sz val="9"/>
      <name val="ＭＳ Ｐ明朝"/>
      <family val="1"/>
      <charset val="128"/>
    </font>
    <font>
      <sz val="11"/>
      <color theme="1"/>
      <name val="ＭＳ Ｐゴシック"/>
      <family val="2"/>
      <charset val="128"/>
      <scheme val="minor"/>
    </font>
    <font>
      <b/>
      <sz val="14"/>
      <color theme="1"/>
      <name val="ＭＳ 明朝"/>
      <family val="1"/>
      <charset val="128"/>
    </font>
    <font>
      <sz val="14"/>
      <color theme="1"/>
      <name val="ＭＳ Ｐゴシック"/>
      <family val="2"/>
      <charset val="128"/>
      <scheme val="minor"/>
    </font>
    <font>
      <sz val="10"/>
      <color theme="1"/>
      <name val="ＭＳ Ｐ明朝"/>
      <family val="1"/>
      <charset val="128"/>
    </font>
    <font>
      <sz val="11"/>
      <color theme="1"/>
      <name val="ＭＳ 明朝"/>
      <family val="1"/>
      <charset val="128"/>
    </font>
    <font>
      <u/>
      <sz val="11"/>
      <color theme="10"/>
      <name val="ＭＳ Ｐゴシック"/>
      <family val="2"/>
      <charset val="128"/>
      <scheme val="minor"/>
    </font>
    <font>
      <b/>
      <sz val="20"/>
      <color theme="1"/>
      <name val="ＭＳ 明朝"/>
      <family val="1"/>
      <charset val="128"/>
    </font>
    <font>
      <sz val="20"/>
      <color theme="1"/>
      <name val="ＭＳ 明朝"/>
      <family val="1"/>
      <charset val="128"/>
    </font>
    <font>
      <u/>
      <sz val="20"/>
      <color theme="10"/>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135">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hair">
        <color indexed="64"/>
      </left>
      <right style="thin">
        <color indexed="64"/>
      </right>
      <top style="hair">
        <color indexed="64"/>
      </top>
      <bottom/>
      <diagonal/>
    </border>
    <border>
      <left/>
      <right style="thin">
        <color indexed="64"/>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hair">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hair">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dotted">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style="thick">
        <color indexed="64"/>
      </left>
      <right style="thin">
        <color indexed="64"/>
      </right>
      <top/>
      <bottom/>
      <diagonal/>
    </border>
    <border>
      <left style="thick">
        <color indexed="64"/>
      </left>
      <right/>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right style="thin">
        <color indexed="64"/>
      </right>
      <top style="thick">
        <color indexed="64"/>
      </top>
      <bottom style="medium">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1">
    <xf numFmtId="0" fontId="0" fillId="0" borderId="0">
      <alignment vertical="center"/>
    </xf>
    <xf numFmtId="0" fontId="1" fillId="0" borderId="0"/>
    <xf numFmtId="38" fontId="6" fillId="0" borderId="0" applyFont="0" applyFill="0" applyBorder="0" applyAlignment="0" applyProtection="0"/>
    <xf numFmtId="0" fontId="6" fillId="0" borderId="0"/>
    <xf numFmtId="0" fontId="16" fillId="0" borderId="0"/>
    <xf numFmtId="0" fontId="6" fillId="0" borderId="0"/>
    <xf numFmtId="38" fontId="28" fillId="0" borderId="0" applyFont="0" applyFill="0" applyBorder="0" applyAlignment="0" applyProtection="0">
      <alignment vertical="center"/>
    </xf>
    <xf numFmtId="0" fontId="30" fillId="0" borderId="0"/>
    <xf numFmtId="9" fontId="6" fillId="0" borderId="0" applyFont="0" applyFill="0" applyBorder="0" applyAlignment="0" applyProtection="0"/>
    <xf numFmtId="38" fontId="43" fillId="0" borderId="0" applyFont="0" applyFill="0" applyBorder="0" applyAlignment="0" applyProtection="0">
      <alignment vertical="center"/>
    </xf>
    <xf numFmtId="0" fontId="48" fillId="0" borderId="0" applyNumberFormat="0" applyFill="0" applyBorder="0" applyAlignment="0" applyProtection="0">
      <alignment vertical="center"/>
    </xf>
  </cellStyleXfs>
  <cellXfs count="1272">
    <xf numFmtId="0" fontId="0" fillId="0" borderId="0" xfId="0">
      <alignment vertical="center"/>
    </xf>
    <xf numFmtId="0" fontId="2" fillId="0" borderId="0" xfId="1" applyFont="1" applyAlignment="1">
      <alignment vertical="center"/>
    </xf>
    <xf numFmtId="0" fontId="2" fillId="0" borderId="1" xfId="1" applyFont="1" applyBorder="1" applyAlignment="1">
      <alignment horizontal="right" vertical="center"/>
    </xf>
    <xf numFmtId="0" fontId="2" fillId="0" borderId="2" xfId="1" applyFont="1" applyBorder="1" applyAlignment="1">
      <alignment vertical="center"/>
    </xf>
    <xf numFmtId="0" fontId="2" fillId="0" borderId="3" xfId="1" applyFont="1" applyBorder="1" applyAlignment="1">
      <alignment horizontal="right" vertical="center"/>
    </xf>
    <xf numFmtId="0" fontId="2" fillId="0" borderId="4" xfId="1" applyFont="1" applyBorder="1" applyAlignment="1">
      <alignment horizontal="centerContinuous" vertical="center"/>
    </xf>
    <xf numFmtId="0" fontId="2" fillId="0" borderId="5" xfId="1" applyFont="1" applyBorder="1" applyAlignment="1">
      <alignment horizontal="centerContinuous" vertical="center"/>
    </xf>
    <xf numFmtId="0" fontId="2" fillId="0" borderId="6" xfId="1" applyFont="1" applyBorder="1" applyAlignment="1">
      <alignment horizontal="centerContinuous" vertical="center"/>
    </xf>
    <xf numFmtId="0" fontId="2" fillId="0" borderId="7" xfId="1" applyFont="1" applyBorder="1" applyAlignment="1">
      <alignment vertical="center"/>
    </xf>
    <xf numFmtId="0" fontId="2" fillId="0" borderId="8" xfId="1" applyFont="1" applyBorder="1" applyAlignment="1">
      <alignment vertical="center"/>
    </xf>
    <xf numFmtId="0" fontId="2" fillId="0" borderId="9" xfId="1" applyFont="1" applyBorder="1" applyAlignment="1">
      <alignment horizontal="center" vertical="center"/>
    </xf>
    <xf numFmtId="0" fontId="2" fillId="0" borderId="6" xfId="1" applyFont="1" applyBorder="1" applyAlignment="1">
      <alignment horizontal="center" vertical="center"/>
    </xf>
    <xf numFmtId="0" fontId="2" fillId="0" borderId="3" xfId="1" applyFont="1" applyBorder="1" applyAlignment="1">
      <alignment vertical="center"/>
    </xf>
    <xf numFmtId="41" fontId="2" fillId="0" borderId="2" xfId="2" applyNumberFormat="1" applyFont="1" applyBorder="1" applyAlignment="1">
      <alignment vertical="center"/>
    </xf>
    <xf numFmtId="41" fontId="2" fillId="0" borderId="10" xfId="2" applyNumberFormat="1" applyFont="1" applyBorder="1" applyAlignment="1">
      <alignment vertical="center"/>
    </xf>
    <xf numFmtId="176" fontId="2" fillId="0" borderId="10" xfId="2" applyNumberFormat="1" applyFont="1" applyBorder="1" applyAlignment="1">
      <alignment vertical="center"/>
    </xf>
    <xf numFmtId="176" fontId="2" fillId="0" borderId="3" xfId="2" applyNumberFormat="1" applyFont="1" applyBorder="1" applyAlignment="1">
      <alignment vertical="center"/>
    </xf>
    <xf numFmtId="41" fontId="2" fillId="0" borderId="11" xfId="2" applyNumberFormat="1" applyFont="1" applyBorder="1" applyAlignment="1">
      <alignment vertical="center"/>
    </xf>
    <xf numFmtId="41" fontId="2" fillId="0" borderId="12" xfId="2" applyNumberFormat="1" applyFont="1" applyBorder="1" applyAlignment="1">
      <alignment vertical="center"/>
    </xf>
    <xf numFmtId="176" fontId="2" fillId="0" borderId="12" xfId="2" applyNumberFormat="1" applyFont="1" applyBorder="1" applyAlignment="1">
      <alignment vertical="center"/>
    </xf>
    <xf numFmtId="176" fontId="2" fillId="0" borderId="13" xfId="2" applyNumberFormat="1" applyFont="1" applyBorder="1" applyAlignment="1">
      <alignment vertical="center"/>
    </xf>
    <xf numFmtId="0" fontId="2" fillId="0" borderId="14" xfId="1" applyFont="1" applyBorder="1" applyAlignment="1">
      <alignment vertical="center"/>
    </xf>
    <xf numFmtId="0" fontId="2" fillId="0" borderId="15" xfId="1" applyFont="1" applyBorder="1" applyAlignment="1">
      <alignment horizontal="distributed" vertical="center"/>
    </xf>
    <xf numFmtId="41" fontId="2" fillId="0" borderId="14" xfId="2" applyNumberFormat="1" applyFont="1" applyBorder="1" applyAlignment="1">
      <alignment vertical="center"/>
    </xf>
    <xf numFmtId="41" fontId="2" fillId="0" borderId="0" xfId="2" applyNumberFormat="1" applyFont="1" applyBorder="1" applyAlignment="1">
      <alignment vertical="center"/>
    </xf>
    <xf numFmtId="176" fontId="2" fillId="0" borderId="0" xfId="2" applyNumberFormat="1" applyFont="1" applyBorder="1" applyAlignment="1">
      <alignment vertical="center"/>
    </xf>
    <xf numFmtId="176" fontId="2" fillId="0" borderId="16" xfId="2" applyNumberFormat="1" applyFont="1" applyBorder="1" applyAlignment="1">
      <alignment vertical="center"/>
    </xf>
    <xf numFmtId="0" fontId="2" fillId="0" borderId="17" xfId="1" applyFont="1" applyBorder="1" applyAlignment="1">
      <alignment horizontal="right" vertical="center"/>
    </xf>
    <xf numFmtId="176" fontId="2" fillId="0" borderId="0" xfId="2" applyNumberFormat="1" applyFont="1" applyBorder="1" applyAlignment="1">
      <alignment horizontal="right" vertical="center"/>
    </xf>
    <xf numFmtId="176" fontId="2" fillId="0" borderId="16" xfId="2" applyNumberFormat="1" applyFont="1" applyBorder="1" applyAlignment="1">
      <alignment horizontal="right" vertical="center"/>
    </xf>
    <xf numFmtId="0" fontId="2" fillId="0" borderId="17" xfId="1" applyFont="1" applyBorder="1" applyAlignment="1">
      <alignment horizontal="distributed" vertical="center"/>
    </xf>
    <xf numFmtId="0" fontId="2" fillId="0" borderId="18" xfId="1" applyFont="1" applyBorder="1" applyAlignment="1">
      <alignment horizontal="right" vertical="center"/>
    </xf>
    <xf numFmtId="41" fontId="2" fillId="0" borderId="19" xfId="2" applyNumberFormat="1" applyFont="1" applyBorder="1" applyAlignment="1">
      <alignment vertical="center"/>
    </xf>
    <xf numFmtId="41" fontId="2" fillId="0" borderId="20" xfId="2" applyNumberFormat="1" applyFont="1" applyBorder="1" applyAlignment="1">
      <alignment vertical="center"/>
    </xf>
    <xf numFmtId="176" fontId="2" fillId="0" borderId="20" xfId="2" applyNumberFormat="1" applyFont="1" applyBorder="1" applyAlignment="1">
      <alignment horizontal="right" vertical="center"/>
    </xf>
    <xf numFmtId="176" fontId="2" fillId="0" borderId="21" xfId="2" applyNumberFormat="1" applyFont="1" applyBorder="1" applyAlignment="1">
      <alignment horizontal="right" vertical="center"/>
    </xf>
    <xf numFmtId="176" fontId="2" fillId="0" borderId="20" xfId="2" applyNumberFormat="1" applyFont="1" applyBorder="1" applyAlignment="1">
      <alignment vertical="center"/>
    </xf>
    <xf numFmtId="176" fontId="2" fillId="0" borderId="21" xfId="2" applyNumberFormat="1" applyFont="1" applyBorder="1" applyAlignment="1">
      <alignment vertical="center"/>
    </xf>
    <xf numFmtId="0" fontId="2" fillId="0" borderId="22" xfId="1" applyFont="1" applyBorder="1" applyAlignment="1">
      <alignment vertical="center"/>
    </xf>
    <xf numFmtId="0" fontId="2" fillId="0" borderId="23" xfId="1" applyFont="1" applyBorder="1" applyAlignment="1">
      <alignment vertical="center"/>
    </xf>
    <xf numFmtId="41" fontId="2" fillId="0" borderId="24" xfId="2" applyNumberFormat="1" applyFont="1" applyBorder="1" applyAlignment="1">
      <alignment vertical="center"/>
    </xf>
    <xf numFmtId="41" fontId="2" fillId="0" borderId="25" xfId="2" applyNumberFormat="1" applyFont="1" applyBorder="1" applyAlignment="1">
      <alignment vertical="center"/>
    </xf>
    <xf numFmtId="176" fontId="2" fillId="0" borderId="25" xfId="2" applyNumberFormat="1" applyFont="1" applyBorder="1" applyAlignment="1">
      <alignment vertical="center"/>
    </xf>
    <xf numFmtId="176" fontId="2" fillId="0" borderId="23" xfId="2" applyNumberFormat="1" applyFont="1" applyBorder="1" applyAlignment="1">
      <alignment vertical="center"/>
    </xf>
    <xf numFmtId="0" fontId="2" fillId="0" borderId="19" xfId="1" applyFont="1" applyBorder="1" applyAlignment="1">
      <alignment vertical="center"/>
    </xf>
    <xf numFmtId="0" fontId="2" fillId="0" borderId="18" xfId="1" applyFont="1" applyBorder="1" applyAlignment="1">
      <alignment horizontal="distributed" vertical="center"/>
    </xf>
    <xf numFmtId="0" fontId="2" fillId="0" borderId="23" xfId="1" applyFont="1" applyBorder="1" applyAlignment="1">
      <alignment horizontal="distributed" vertical="center"/>
    </xf>
    <xf numFmtId="0" fontId="2" fillId="0" borderId="26" xfId="1" applyFont="1" applyBorder="1" applyAlignment="1">
      <alignment vertical="center"/>
    </xf>
    <xf numFmtId="0" fontId="2" fillId="0" borderId="27" xfId="1" applyFont="1" applyBorder="1" applyAlignment="1">
      <alignment horizontal="distributed" vertical="center"/>
    </xf>
    <xf numFmtId="41" fontId="2" fillId="0" borderId="26" xfId="2" applyNumberFormat="1" applyFont="1" applyBorder="1" applyAlignment="1">
      <alignment horizontal="right" vertical="center"/>
    </xf>
    <xf numFmtId="41" fontId="2" fillId="0" borderId="28" xfId="2" applyNumberFormat="1" applyFont="1" applyBorder="1" applyAlignment="1">
      <alignment horizontal="right" vertical="center"/>
    </xf>
    <xf numFmtId="176" fontId="2" fillId="0" borderId="28" xfId="2" applyNumberFormat="1" applyFont="1" applyBorder="1" applyAlignment="1">
      <alignment horizontal="right" vertical="center"/>
    </xf>
    <xf numFmtId="41" fontId="2" fillId="0" borderId="28" xfId="2" applyNumberFormat="1" applyFont="1" applyBorder="1" applyAlignment="1">
      <alignment vertical="center"/>
    </xf>
    <xf numFmtId="177" fontId="2" fillId="0" borderId="28" xfId="2" applyNumberFormat="1" applyFont="1" applyBorder="1" applyAlignment="1">
      <alignment vertical="center"/>
    </xf>
    <xf numFmtId="178" fontId="2" fillId="0" borderId="28" xfId="2" applyNumberFormat="1" applyFont="1" applyBorder="1" applyAlignment="1">
      <alignment vertical="center"/>
    </xf>
    <xf numFmtId="178" fontId="2" fillId="0" borderId="29" xfId="2" applyNumberFormat="1" applyFont="1" applyBorder="1" applyAlignment="1">
      <alignment vertical="center"/>
    </xf>
    <xf numFmtId="176" fontId="2" fillId="0" borderId="28" xfId="2" applyNumberFormat="1" applyFont="1" applyBorder="1" applyAlignment="1">
      <alignment vertical="center"/>
    </xf>
    <xf numFmtId="176" fontId="2" fillId="0" borderId="29" xfId="2" applyNumberFormat="1" applyFont="1" applyBorder="1" applyAlignment="1">
      <alignment vertical="center"/>
    </xf>
    <xf numFmtId="41" fontId="2" fillId="0" borderId="26" xfId="2" applyNumberFormat="1" applyFont="1" applyBorder="1" applyAlignment="1">
      <alignment vertical="center"/>
    </xf>
    <xf numFmtId="41" fontId="2" fillId="0" borderId="7" xfId="2" applyNumberFormat="1" applyFont="1" applyBorder="1" applyAlignment="1">
      <alignment vertical="center"/>
    </xf>
    <xf numFmtId="41" fontId="2" fillId="0" borderId="1" xfId="2" applyNumberFormat="1" applyFont="1" applyBorder="1" applyAlignment="1">
      <alignment vertical="center"/>
    </xf>
    <xf numFmtId="176" fontId="2" fillId="0" borderId="1" xfId="2" applyNumberFormat="1" applyFont="1" applyBorder="1" applyAlignment="1">
      <alignment vertical="center"/>
    </xf>
    <xf numFmtId="176" fontId="2" fillId="0" borderId="8" xfId="2" applyNumberFormat="1" applyFont="1" applyBorder="1" applyAlignment="1">
      <alignment vertical="center"/>
    </xf>
    <xf numFmtId="0" fontId="2" fillId="0" borderId="0" xfId="1" applyFont="1" applyAlignment="1">
      <alignment horizontal="right" vertical="center"/>
    </xf>
    <xf numFmtId="0" fontId="9" fillId="0" borderId="1" xfId="1" applyFont="1" applyBorder="1" applyAlignment="1">
      <alignment vertical="center"/>
    </xf>
    <xf numFmtId="0" fontId="9" fillId="0" borderId="1" xfId="1" applyFont="1" applyBorder="1" applyAlignment="1">
      <alignment horizontal="right" vertical="center"/>
    </xf>
    <xf numFmtId="0" fontId="10" fillId="0" borderId="1" xfId="1" applyFont="1" applyBorder="1" applyAlignment="1">
      <alignment vertical="center"/>
    </xf>
    <xf numFmtId="0" fontId="9" fillId="0" borderId="0" xfId="1" applyFont="1" applyAlignment="1">
      <alignment horizontal="right" vertical="center"/>
    </xf>
    <xf numFmtId="0" fontId="11" fillId="0" borderId="0" xfId="1" applyFont="1" applyAlignment="1">
      <alignment horizontal="right" vertical="center"/>
    </xf>
    <xf numFmtId="0" fontId="9" fillId="0" borderId="2" xfId="1" applyFont="1" applyBorder="1" applyAlignment="1">
      <alignment vertical="center"/>
    </xf>
    <xf numFmtId="0" fontId="9" fillId="0" borderId="3" xfId="1" applyFont="1" applyBorder="1" applyAlignment="1">
      <alignment horizontal="right" vertical="center"/>
    </xf>
    <xf numFmtId="0" fontId="9" fillId="0" borderId="4" xfId="1" applyFont="1" applyBorder="1" applyAlignment="1">
      <alignment horizontal="centerContinuous" vertical="center"/>
    </xf>
    <xf numFmtId="0" fontId="9" fillId="0" borderId="5" xfId="1" applyFont="1" applyBorder="1" applyAlignment="1">
      <alignment horizontal="centerContinuous" vertical="center"/>
    </xf>
    <xf numFmtId="0" fontId="9" fillId="0" borderId="6" xfId="1" applyFont="1" applyBorder="1" applyAlignment="1">
      <alignment horizontal="centerContinuous" vertical="center"/>
    </xf>
    <xf numFmtId="0" fontId="9" fillId="0" borderId="10" xfId="1" applyFont="1" applyBorder="1" applyAlignment="1">
      <alignment vertical="center"/>
    </xf>
    <xf numFmtId="0" fontId="9" fillId="0" borderId="3"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9" fillId="0" borderId="9" xfId="1" applyFont="1" applyBorder="1" applyAlignment="1">
      <alignment horizontal="center" vertical="center"/>
    </xf>
    <xf numFmtId="0" fontId="9" fillId="0" borderId="6" xfId="1" applyFont="1" applyBorder="1" applyAlignment="1">
      <alignment horizontal="center" vertical="center"/>
    </xf>
    <xf numFmtId="0" fontId="9" fillId="0" borderId="9" xfId="1" applyFont="1" applyBorder="1" applyAlignment="1">
      <alignment vertical="center"/>
    </xf>
    <xf numFmtId="41" fontId="9" fillId="0" borderId="2" xfId="2" applyNumberFormat="1" applyFont="1" applyFill="1" applyBorder="1" applyAlignment="1">
      <alignment vertical="center"/>
    </xf>
    <xf numFmtId="41" fontId="9" fillId="0" borderId="10" xfId="2" applyNumberFormat="1" applyFont="1" applyFill="1" applyBorder="1" applyAlignment="1">
      <alignment vertical="center"/>
    </xf>
    <xf numFmtId="176" fontId="9" fillId="0" borderId="10" xfId="2" applyNumberFormat="1" applyFont="1" applyFill="1" applyBorder="1" applyAlignment="1">
      <alignment vertical="center"/>
    </xf>
    <xf numFmtId="176" fontId="9" fillId="0" borderId="3" xfId="2" applyNumberFormat="1" applyFont="1" applyFill="1" applyBorder="1" applyAlignment="1">
      <alignment vertical="center"/>
    </xf>
    <xf numFmtId="41" fontId="9" fillId="0" borderId="11" xfId="2" applyNumberFormat="1" applyFont="1" applyFill="1" applyBorder="1" applyAlignment="1">
      <alignment vertical="center"/>
    </xf>
    <xf numFmtId="176" fontId="9" fillId="0" borderId="12" xfId="2" applyNumberFormat="1" applyFont="1" applyFill="1" applyBorder="1" applyAlignment="1">
      <alignment vertical="center"/>
    </xf>
    <xf numFmtId="43" fontId="9" fillId="0" borderId="12" xfId="2" applyNumberFormat="1" applyFont="1" applyFill="1" applyBorder="1" applyAlignment="1">
      <alignment vertical="center"/>
    </xf>
    <xf numFmtId="43" fontId="9" fillId="0" borderId="13" xfId="2" applyNumberFormat="1" applyFont="1" applyFill="1" applyBorder="1" applyAlignment="1">
      <alignment vertical="center"/>
    </xf>
    <xf numFmtId="41" fontId="9" fillId="0" borderId="11" xfId="1" applyNumberFormat="1" applyFont="1" applyBorder="1" applyAlignment="1">
      <alignment vertical="center"/>
    </xf>
    <xf numFmtId="41" fontId="9" fillId="0" borderId="12" xfId="1" applyNumberFormat="1" applyFont="1" applyBorder="1" applyAlignment="1">
      <alignment vertical="center"/>
    </xf>
    <xf numFmtId="43" fontId="9" fillId="0" borderId="12" xfId="1" applyNumberFormat="1" applyFont="1" applyBorder="1" applyAlignment="1">
      <alignment vertical="center"/>
    </xf>
    <xf numFmtId="43" fontId="9" fillId="0" borderId="3" xfId="2" applyNumberFormat="1" applyFont="1" applyFill="1" applyBorder="1" applyAlignment="1">
      <alignment vertical="center"/>
    </xf>
    <xf numFmtId="3" fontId="9" fillId="0" borderId="11" xfId="1" applyNumberFormat="1" applyFont="1" applyBorder="1" applyAlignment="1">
      <alignment vertical="center"/>
    </xf>
    <xf numFmtId="3" fontId="9" fillId="0" borderId="12" xfId="1" applyNumberFormat="1" applyFont="1" applyBorder="1" applyAlignment="1">
      <alignment vertical="center"/>
    </xf>
    <xf numFmtId="0" fontId="9" fillId="0" borderId="12" xfId="1" applyFont="1" applyBorder="1" applyAlignment="1">
      <alignment vertical="center"/>
    </xf>
    <xf numFmtId="0" fontId="9" fillId="0" borderId="13" xfId="1" applyFont="1" applyBorder="1" applyAlignment="1">
      <alignment vertical="center"/>
    </xf>
    <xf numFmtId="179" fontId="9" fillId="0" borderId="12" xfId="1" applyNumberFormat="1" applyFont="1" applyBorder="1" applyAlignment="1">
      <alignment vertical="center"/>
    </xf>
    <xf numFmtId="179" fontId="9" fillId="0" borderId="13" xfId="1" applyNumberFormat="1" applyFont="1" applyBorder="1" applyAlignment="1">
      <alignment vertical="center"/>
    </xf>
    <xf numFmtId="0" fontId="9" fillId="0" borderId="14" xfId="1" applyFont="1" applyBorder="1" applyAlignment="1">
      <alignment vertical="center"/>
    </xf>
    <xf numFmtId="0" fontId="9" fillId="0" borderId="15" xfId="1" applyFont="1" applyBorder="1" applyAlignment="1">
      <alignment horizontal="distributed" vertical="center"/>
    </xf>
    <xf numFmtId="41" fontId="9" fillId="0" borderId="14" xfId="2" applyNumberFormat="1" applyFont="1" applyFill="1" applyBorder="1" applyAlignment="1">
      <alignment vertical="center"/>
    </xf>
    <xf numFmtId="41" fontId="9" fillId="0" borderId="0" xfId="2" applyNumberFormat="1" applyFont="1" applyFill="1" applyBorder="1" applyAlignment="1">
      <alignment vertical="center"/>
    </xf>
    <xf numFmtId="176" fontId="9" fillId="0" borderId="0" xfId="2" applyNumberFormat="1" applyFont="1" applyFill="1" applyBorder="1" applyAlignment="1">
      <alignment vertical="center"/>
    </xf>
    <xf numFmtId="176" fontId="9" fillId="0" borderId="16" xfId="2" applyNumberFormat="1" applyFont="1" applyFill="1" applyBorder="1" applyAlignment="1">
      <alignment vertical="center"/>
    </xf>
    <xf numFmtId="43" fontId="9" fillId="0" borderId="0" xfId="2" applyNumberFormat="1" applyFont="1" applyFill="1" applyBorder="1" applyAlignment="1">
      <alignment vertical="center"/>
    </xf>
    <xf numFmtId="43" fontId="9" fillId="0" borderId="30" xfId="2" applyNumberFormat="1" applyFont="1" applyFill="1" applyBorder="1" applyAlignment="1">
      <alignment vertical="center"/>
    </xf>
    <xf numFmtId="41" fontId="9" fillId="0" borderId="14" xfId="1" applyNumberFormat="1" applyFont="1" applyBorder="1" applyAlignment="1">
      <alignment vertical="center"/>
    </xf>
    <xf numFmtId="41" fontId="9" fillId="0" borderId="0" xfId="1" applyNumberFormat="1" applyFont="1" applyAlignment="1">
      <alignment vertical="center"/>
    </xf>
    <xf numFmtId="43" fontId="9" fillId="0" borderId="0" xfId="1" applyNumberFormat="1" applyFont="1" applyAlignment="1">
      <alignment vertical="center"/>
    </xf>
    <xf numFmtId="3" fontId="9" fillId="0" borderId="22" xfId="1" applyNumberFormat="1" applyFont="1" applyBorder="1" applyAlignment="1">
      <alignment vertical="center"/>
    </xf>
    <xf numFmtId="3" fontId="9" fillId="0" borderId="31" xfId="1" applyNumberFormat="1" applyFont="1" applyBorder="1" applyAlignment="1">
      <alignment vertical="center"/>
    </xf>
    <xf numFmtId="0" fontId="9" fillId="0" borderId="31" xfId="1" applyFont="1" applyBorder="1" applyAlignment="1">
      <alignment vertical="center"/>
    </xf>
    <xf numFmtId="0" fontId="9" fillId="0" borderId="30" xfId="1" applyFont="1" applyBorder="1" applyAlignment="1">
      <alignment vertical="center"/>
    </xf>
    <xf numFmtId="179" fontId="9" fillId="0" borderId="31" xfId="1" applyNumberFormat="1" applyFont="1" applyBorder="1" applyAlignment="1">
      <alignment vertical="center"/>
    </xf>
    <xf numFmtId="179" fontId="9" fillId="0" borderId="30" xfId="1" applyNumberFormat="1" applyFont="1" applyBorder="1" applyAlignment="1">
      <alignment vertical="center"/>
    </xf>
    <xf numFmtId="179" fontId="9" fillId="0" borderId="16" xfId="1" applyNumberFormat="1" applyFont="1" applyBorder="1" applyAlignment="1">
      <alignment vertical="center"/>
    </xf>
    <xf numFmtId="0" fontId="9" fillId="0" borderId="17" xfId="1" applyFont="1" applyBorder="1" applyAlignment="1">
      <alignment horizontal="right" vertical="center"/>
    </xf>
    <xf numFmtId="176" fontId="9" fillId="0" borderId="0" xfId="2" applyNumberFormat="1" applyFont="1" applyFill="1" applyBorder="1" applyAlignment="1">
      <alignment horizontal="right" vertical="center"/>
    </xf>
    <xf numFmtId="176" fontId="9" fillId="0" borderId="16" xfId="2" applyNumberFormat="1" applyFont="1" applyFill="1" applyBorder="1" applyAlignment="1">
      <alignment horizontal="right" vertical="center"/>
    </xf>
    <xf numFmtId="43" fontId="9" fillId="0" borderId="16" xfId="2" applyNumberFormat="1" applyFont="1" applyFill="1" applyBorder="1" applyAlignment="1">
      <alignment vertical="center"/>
    </xf>
    <xf numFmtId="43" fontId="9" fillId="0" borderId="16" xfId="1" applyNumberFormat="1" applyFont="1" applyBorder="1" applyAlignment="1">
      <alignment vertical="center"/>
    </xf>
    <xf numFmtId="3" fontId="9" fillId="0" borderId="14" xfId="1" applyNumberFormat="1" applyFont="1" applyBorder="1" applyAlignment="1">
      <alignment vertical="center"/>
    </xf>
    <xf numFmtId="3" fontId="9" fillId="0" borderId="0" xfId="1" applyNumberFormat="1" applyFont="1" applyAlignment="1">
      <alignment vertical="center"/>
    </xf>
    <xf numFmtId="0" fontId="9" fillId="0" borderId="0" xfId="1" applyFont="1" applyAlignment="1">
      <alignment vertical="center"/>
    </xf>
    <xf numFmtId="0" fontId="9" fillId="0" borderId="16" xfId="1" applyFont="1" applyBorder="1" applyAlignment="1">
      <alignment horizontal="right" vertical="center"/>
    </xf>
    <xf numFmtId="179" fontId="9" fillId="0" borderId="0" xfId="1" applyNumberFormat="1" applyFont="1" applyAlignment="1">
      <alignment vertical="center"/>
    </xf>
    <xf numFmtId="0" fontId="9" fillId="0" borderId="16" xfId="1" applyFont="1" applyBorder="1" applyAlignment="1">
      <alignment horizontal="center" vertical="center"/>
    </xf>
    <xf numFmtId="3" fontId="9" fillId="0" borderId="14" xfId="1" applyNumberFormat="1" applyFont="1" applyFill="1" applyBorder="1" applyAlignment="1">
      <alignment vertical="center"/>
    </xf>
    <xf numFmtId="3" fontId="9" fillId="0" borderId="0" xfId="1" applyNumberFormat="1" applyFont="1" applyFill="1" applyAlignment="1">
      <alignment vertical="center"/>
    </xf>
    <xf numFmtId="179" fontId="9" fillId="0" borderId="0" xfId="1" applyNumberFormat="1" applyFont="1" applyFill="1" applyAlignment="1">
      <alignment vertical="center"/>
    </xf>
    <xf numFmtId="0" fontId="9" fillId="0" borderId="17" xfId="1" applyFont="1" applyBorder="1" applyAlignment="1">
      <alignment horizontal="distributed" vertical="center"/>
    </xf>
    <xf numFmtId="0" fontId="9" fillId="0" borderId="16" xfId="1" applyFont="1" applyBorder="1" applyAlignment="1">
      <alignment vertical="center"/>
    </xf>
    <xf numFmtId="0" fontId="9" fillId="0" borderId="18" xfId="1" applyFont="1" applyBorder="1" applyAlignment="1">
      <alignment horizontal="right" vertical="center"/>
    </xf>
    <xf numFmtId="41" fontId="9" fillId="0" borderId="19" xfId="2" applyNumberFormat="1" applyFont="1" applyFill="1" applyBorder="1" applyAlignment="1">
      <alignment vertical="center"/>
    </xf>
    <xf numFmtId="41" fontId="9" fillId="0" borderId="20" xfId="2" applyNumberFormat="1" applyFont="1" applyFill="1" applyBorder="1" applyAlignment="1">
      <alignment vertical="center"/>
    </xf>
    <xf numFmtId="176" fontId="9" fillId="0" borderId="20" xfId="2" applyNumberFormat="1" applyFont="1" applyFill="1" applyBorder="1" applyAlignment="1">
      <alignment horizontal="right" vertical="center"/>
    </xf>
    <xf numFmtId="176" fontId="9" fillId="0" borderId="21" xfId="2" applyNumberFormat="1" applyFont="1" applyFill="1" applyBorder="1" applyAlignment="1">
      <alignment horizontal="right" vertical="center"/>
    </xf>
    <xf numFmtId="180" fontId="9" fillId="0" borderId="21" xfId="2" applyNumberFormat="1" applyFont="1" applyFill="1" applyBorder="1" applyAlignment="1">
      <alignment horizontal="right" vertical="center"/>
    </xf>
    <xf numFmtId="43" fontId="9" fillId="0" borderId="20" xfId="2" applyNumberFormat="1" applyFont="1" applyFill="1" applyBorder="1" applyAlignment="1">
      <alignment vertical="center"/>
    </xf>
    <xf numFmtId="43" fontId="9" fillId="0" borderId="21" xfId="2" applyNumberFormat="1" applyFont="1" applyFill="1" applyBorder="1" applyAlignment="1">
      <alignment vertical="center"/>
    </xf>
    <xf numFmtId="43" fontId="9" fillId="0" borderId="21" xfId="1" applyNumberFormat="1" applyFont="1" applyBorder="1" applyAlignment="1">
      <alignment vertical="center"/>
    </xf>
    <xf numFmtId="0" fontId="9" fillId="0" borderId="22" xfId="1" applyFont="1" applyBorder="1" applyAlignment="1">
      <alignment vertical="center"/>
    </xf>
    <xf numFmtId="0" fontId="9" fillId="0" borderId="23" xfId="1" applyFont="1" applyBorder="1" applyAlignment="1">
      <alignment vertical="center"/>
    </xf>
    <xf numFmtId="41" fontId="9" fillId="0" borderId="24" xfId="2" applyNumberFormat="1" applyFont="1" applyFill="1" applyBorder="1" applyAlignment="1">
      <alignment vertical="center"/>
    </xf>
    <xf numFmtId="41" fontId="9" fillId="0" borderId="25" xfId="2" applyNumberFormat="1" applyFont="1" applyFill="1" applyBorder="1" applyAlignment="1">
      <alignment vertical="center"/>
    </xf>
    <xf numFmtId="176" fontId="9" fillId="0" borderId="25" xfId="2" applyNumberFormat="1" applyFont="1" applyFill="1" applyBorder="1" applyAlignment="1">
      <alignment vertical="center"/>
    </xf>
    <xf numFmtId="176" fontId="9" fillId="0" borderId="23" xfId="2" applyNumberFormat="1" applyFont="1" applyFill="1" applyBorder="1" applyAlignment="1">
      <alignment vertical="center"/>
    </xf>
    <xf numFmtId="180" fontId="9" fillId="0" borderId="23" xfId="2" applyNumberFormat="1" applyFont="1" applyFill="1" applyBorder="1" applyAlignment="1">
      <alignment vertical="center"/>
    </xf>
    <xf numFmtId="43" fontId="9" fillId="0" borderId="25" xfId="2" applyNumberFormat="1" applyFont="1" applyFill="1" applyBorder="1" applyAlignment="1">
      <alignment vertical="center"/>
    </xf>
    <xf numFmtId="43" fontId="9" fillId="0" borderId="23" xfId="2" applyNumberFormat="1" applyFont="1" applyFill="1" applyBorder="1" applyAlignment="1">
      <alignment vertical="center"/>
    </xf>
    <xf numFmtId="41" fontId="9" fillId="0" borderId="24" xfId="1" applyNumberFormat="1" applyFont="1" applyBorder="1" applyAlignment="1">
      <alignment vertical="center"/>
    </xf>
    <xf numFmtId="41" fontId="9" fillId="0" borderId="25" xfId="1" applyNumberFormat="1" applyFont="1" applyBorder="1" applyAlignment="1">
      <alignment vertical="center"/>
    </xf>
    <xf numFmtId="43" fontId="9" fillId="0" borderId="25" xfId="1" applyNumberFormat="1" applyFont="1" applyBorder="1" applyAlignment="1">
      <alignment vertical="center"/>
    </xf>
    <xf numFmtId="3" fontId="9" fillId="0" borderId="24" xfId="1" applyNumberFormat="1" applyFont="1" applyBorder="1" applyAlignment="1">
      <alignment vertical="center"/>
    </xf>
    <xf numFmtId="3" fontId="9" fillId="0" borderId="25" xfId="1" applyNumberFormat="1" applyFont="1" applyBorder="1" applyAlignment="1">
      <alignment vertical="center"/>
    </xf>
    <xf numFmtId="0" fontId="9" fillId="0" borderId="25" xfId="1" applyFont="1" applyBorder="1" applyAlignment="1">
      <alignment vertical="center"/>
    </xf>
    <xf numFmtId="179" fontId="9" fillId="0" borderId="25" xfId="1" applyNumberFormat="1" applyFont="1" applyBorder="1" applyAlignment="1">
      <alignment vertical="center"/>
    </xf>
    <xf numFmtId="179" fontId="9" fillId="0" borderId="23" xfId="1" applyNumberFormat="1" applyFont="1" applyBorder="1" applyAlignment="1">
      <alignment vertical="center"/>
    </xf>
    <xf numFmtId="0" fontId="9" fillId="0" borderId="19" xfId="1" applyFont="1" applyBorder="1" applyAlignment="1">
      <alignment vertical="center"/>
    </xf>
    <xf numFmtId="0" fontId="9" fillId="0" borderId="18" xfId="1" applyFont="1" applyBorder="1" applyAlignment="1">
      <alignment horizontal="distributed" vertical="center"/>
    </xf>
    <xf numFmtId="176" fontId="9" fillId="0" borderId="20" xfId="2" applyNumberFormat="1" applyFont="1" applyFill="1" applyBorder="1" applyAlignment="1">
      <alignment vertical="center"/>
    </xf>
    <xf numFmtId="176" fontId="9" fillId="0" borderId="21" xfId="2" applyNumberFormat="1" applyFont="1" applyFill="1" applyBorder="1" applyAlignment="1">
      <alignment vertical="center"/>
    </xf>
    <xf numFmtId="181" fontId="9" fillId="0" borderId="0" xfId="1" applyNumberFormat="1" applyFont="1" applyAlignment="1">
      <alignment vertical="center"/>
    </xf>
    <xf numFmtId="0" fontId="9" fillId="0" borderId="23" xfId="1" applyFont="1" applyBorder="1" applyAlignment="1">
      <alignment horizontal="distributed" vertical="center"/>
    </xf>
    <xf numFmtId="3" fontId="9" fillId="0" borderId="0" xfId="1" applyNumberFormat="1" applyFont="1" applyBorder="1" applyAlignment="1">
      <alignment vertical="center"/>
    </xf>
    <xf numFmtId="0" fontId="9" fillId="0" borderId="0" xfId="1" applyFont="1" applyBorder="1" applyAlignment="1">
      <alignment vertical="center"/>
    </xf>
    <xf numFmtId="179" fontId="9" fillId="0" borderId="0" xfId="1" applyNumberFormat="1" applyFont="1" applyBorder="1" applyAlignment="1">
      <alignment vertical="center"/>
    </xf>
    <xf numFmtId="41" fontId="9" fillId="0" borderId="19" xfId="1" applyNumberFormat="1" applyFont="1" applyBorder="1" applyAlignment="1">
      <alignment vertical="center"/>
    </xf>
    <xf numFmtId="41" fontId="9" fillId="0" borderId="20" xfId="1" applyNumberFormat="1" applyFont="1" applyBorder="1" applyAlignment="1">
      <alignment vertical="center"/>
    </xf>
    <xf numFmtId="43" fontId="9" fillId="0" borderId="20" xfId="1" applyNumberFormat="1" applyFont="1" applyBorder="1" applyAlignment="1">
      <alignment vertical="center"/>
    </xf>
    <xf numFmtId="3" fontId="9" fillId="0" borderId="19" xfId="1" applyNumberFormat="1" applyFont="1" applyBorder="1" applyAlignment="1">
      <alignment vertical="center"/>
    </xf>
    <xf numFmtId="3" fontId="9" fillId="0" borderId="20" xfId="1" applyNumberFormat="1" applyFont="1" applyBorder="1" applyAlignment="1">
      <alignment vertical="center"/>
    </xf>
    <xf numFmtId="0" fontId="9" fillId="0" borderId="20" xfId="1" applyFont="1" applyBorder="1" applyAlignment="1">
      <alignment vertical="center"/>
    </xf>
    <xf numFmtId="0" fontId="9" fillId="0" borderId="21" xfId="1" applyFont="1" applyBorder="1" applyAlignment="1">
      <alignment vertical="center"/>
    </xf>
    <xf numFmtId="179" fontId="9" fillId="0" borderId="20" xfId="1" applyNumberFormat="1" applyFont="1" applyBorder="1" applyAlignment="1">
      <alignment vertical="center"/>
    </xf>
    <xf numFmtId="179" fontId="9" fillId="0" borderId="21" xfId="1" applyNumberFormat="1" applyFont="1" applyBorder="1" applyAlignment="1">
      <alignment vertical="center"/>
    </xf>
    <xf numFmtId="43" fontId="9" fillId="0" borderId="23" xfId="1" applyNumberFormat="1" applyFont="1" applyBorder="1" applyAlignment="1">
      <alignment vertical="center"/>
    </xf>
    <xf numFmtId="0" fontId="9" fillId="0" borderId="23" xfId="1" applyFont="1" applyBorder="1" applyAlignment="1">
      <alignment horizontal="center" vertical="center"/>
    </xf>
    <xf numFmtId="0" fontId="9" fillId="0" borderId="25" xfId="1" applyFont="1" applyBorder="1" applyAlignment="1">
      <alignment horizontal="right" vertical="center"/>
    </xf>
    <xf numFmtId="0" fontId="9" fillId="0" borderId="25" xfId="1" applyFont="1" applyBorder="1" applyAlignment="1">
      <alignment horizontal="center" vertical="center"/>
    </xf>
    <xf numFmtId="41" fontId="9" fillId="0" borderId="24" xfId="1" applyNumberFormat="1" applyFont="1" applyBorder="1" applyAlignment="1">
      <alignment horizontal="right" vertical="center"/>
    </xf>
    <xf numFmtId="41" fontId="9" fillId="0" borderId="25" xfId="1" applyNumberFormat="1" applyFont="1" applyBorder="1" applyAlignment="1">
      <alignment horizontal="right" vertical="center"/>
    </xf>
    <xf numFmtId="0" fontId="9" fillId="0" borderId="24" xfId="1" applyFont="1" applyBorder="1" applyAlignment="1">
      <alignment horizontal="right" vertical="center"/>
    </xf>
    <xf numFmtId="0" fontId="9" fillId="0" borderId="23" xfId="1" applyFont="1" applyBorder="1" applyAlignment="1">
      <alignment horizontal="right" vertical="center"/>
    </xf>
    <xf numFmtId="0" fontId="9" fillId="0" borderId="24" xfId="1" applyFont="1" applyBorder="1" applyAlignment="1">
      <alignment horizontal="center" vertical="center"/>
    </xf>
    <xf numFmtId="41" fontId="9" fillId="0" borderId="14" xfId="2" applyNumberFormat="1" applyFont="1" applyFill="1" applyBorder="1" applyAlignment="1">
      <alignment horizontal="right" vertical="center"/>
    </xf>
    <xf numFmtId="41" fontId="9" fillId="0" borderId="0" xfId="2" applyNumberFormat="1" applyFont="1" applyFill="1" applyBorder="1" applyAlignment="1">
      <alignment horizontal="right" vertical="center"/>
    </xf>
    <xf numFmtId="41" fontId="9" fillId="0" borderId="14" xfId="1" applyNumberFormat="1" applyFont="1" applyBorder="1" applyAlignment="1">
      <alignment horizontal="right" vertical="center"/>
    </xf>
    <xf numFmtId="41" fontId="9" fillId="0" borderId="0" xfId="1" applyNumberFormat="1" applyFont="1" applyAlignment="1">
      <alignment horizontal="right" vertical="center"/>
    </xf>
    <xf numFmtId="0" fontId="9" fillId="0" borderId="22" xfId="1" applyFont="1" applyBorder="1" applyAlignment="1">
      <alignment horizontal="right" vertical="center"/>
    </xf>
    <xf numFmtId="0" fontId="9" fillId="0" borderId="31" xfId="1" applyFont="1" applyBorder="1" applyAlignment="1">
      <alignment horizontal="right" vertical="center"/>
    </xf>
    <xf numFmtId="0" fontId="9" fillId="0" borderId="30" xfId="1" applyFont="1" applyBorder="1" applyAlignment="1">
      <alignment horizontal="right" vertical="center"/>
    </xf>
    <xf numFmtId="0" fontId="9" fillId="0" borderId="22" xfId="1" applyFont="1" applyBorder="1" applyAlignment="1">
      <alignment horizontal="center" vertical="center"/>
    </xf>
    <xf numFmtId="0" fontId="9" fillId="0" borderId="31" xfId="1" applyFont="1" applyBorder="1" applyAlignment="1">
      <alignment horizontal="center" vertical="center"/>
    </xf>
    <xf numFmtId="0" fontId="9" fillId="0" borderId="30" xfId="1" applyFont="1" applyBorder="1" applyAlignment="1">
      <alignment horizontal="center" vertical="center"/>
    </xf>
    <xf numFmtId="0" fontId="9" fillId="0" borderId="26" xfId="1" applyFont="1" applyBorder="1" applyAlignment="1">
      <alignment vertical="center"/>
    </xf>
    <xf numFmtId="0" fontId="9" fillId="0" borderId="27" xfId="1" applyFont="1" applyBorder="1" applyAlignment="1">
      <alignment horizontal="distributed" vertical="center"/>
    </xf>
    <xf numFmtId="41" fontId="9" fillId="0" borderId="26" xfId="2" applyNumberFormat="1" applyFont="1" applyFill="1" applyBorder="1" applyAlignment="1">
      <alignment horizontal="right" vertical="center"/>
    </xf>
    <xf numFmtId="41" fontId="9" fillId="0" borderId="28" xfId="2" applyNumberFormat="1" applyFont="1" applyFill="1" applyBorder="1" applyAlignment="1">
      <alignment horizontal="right" vertical="center"/>
    </xf>
    <xf numFmtId="176" fontId="9" fillId="0" borderId="28" xfId="2" applyNumberFormat="1" applyFont="1" applyFill="1" applyBorder="1" applyAlignment="1">
      <alignment horizontal="right" vertical="center"/>
    </xf>
    <xf numFmtId="41" fontId="9" fillId="0" borderId="28" xfId="2" applyNumberFormat="1" applyFont="1" applyFill="1" applyBorder="1" applyAlignment="1">
      <alignment vertical="center"/>
    </xf>
    <xf numFmtId="177" fontId="9" fillId="0" borderId="28" xfId="2" applyNumberFormat="1" applyFont="1" applyFill="1" applyBorder="1" applyAlignment="1">
      <alignment vertical="center"/>
    </xf>
    <xf numFmtId="178" fontId="9" fillId="0" borderId="28" xfId="2" applyNumberFormat="1" applyFont="1" applyFill="1" applyBorder="1" applyAlignment="1">
      <alignment vertical="center"/>
    </xf>
    <xf numFmtId="178" fontId="9" fillId="0" borderId="29" xfId="2" applyNumberFormat="1" applyFont="1" applyFill="1" applyBorder="1" applyAlignment="1">
      <alignment vertical="center"/>
    </xf>
    <xf numFmtId="176" fontId="9" fillId="0" borderId="28" xfId="2" applyNumberFormat="1" applyFont="1" applyFill="1" applyBorder="1" applyAlignment="1">
      <alignment vertical="center"/>
    </xf>
    <xf numFmtId="176" fontId="9" fillId="0" borderId="29" xfId="2" applyNumberFormat="1" applyFont="1" applyFill="1" applyBorder="1" applyAlignment="1">
      <alignment vertical="center"/>
    </xf>
    <xf numFmtId="41" fontId="9" fillId="0" borderId="26" xfId="2" applyNumberFormat="1" applyFont="1" applyFill="1" applyBorder="1" applyAlignment="1">
      <alignment vertical="center"/>
    </xf>
    <xf numFmtId="43" fontId="9" fillId="0" borderId="28" xfId="2" applyNumberFormat="1" applyFont="1" applyFill="1" applyBorder="1" applyAlignment="1">
      <alignment vertical="center"/>
    </xf>
    <xf numFmtId="43" fontId="9" fillId="0" borderId="29" xfId="2" applyNumberFormat="1" applyFont="1" applyFill="1" applyBorder="1" applyAlignment="1">
      <alignment vertical="center"/>
    </xf>
    <xf numFmtId="0" fontId="9" fillId="0" borderId="14" xfId="1" applyFont="1" applyBorder="1" applyAlignment="1">
      <alignment horizontal="right" vertical="center"/>
    </xf>
    <xf numFmtId="0" fontId="9" fillId="0" borderId="14" xfId="1" applyFont="1" applyBorder="1" applyAlignment="1">
      <alignment horizontal="center" vertical="center"/>
    </xf>
    <xf numFmtId="0" fontId="9" fillId="0" borderId="0" xfId="1" applyFont="1" applyAlignment="1">
      <alignment horizontal="center" vertical="center"/>
    </xf>
    <xf numFmtId="41" fontId="9" fillId="0" borderId="32" xfId="1" applyNumberFormat="1" applyFont="1" applyBorder="1" applyAlignment="1">
      <alignment vertical="center"/>
    </xf>
    <xf numFmtId="41" fontId="9" fillId="0" borderId="33" xfId="1" applyNumberFormat="1" applyFont="1" applyBorder="1" applyAlignment="1">
      <alignment vertical="center"/>
    </xf>
    <xf numFmtId="43" fontId="9" fillId="0" borderId="33" xfId="1" applyNumberFormat="1" applyFont="1" applyBorder="1" applyAlignment="1">
      <alignment vertical="center"/>
    </xf>
    <xf numFmtId="43" fontId="9" fillId="0" borderId="34" xfId="2" applyNumberFormat="1" applyFont="1" applyFill="1" applyBorder="1" applyAlignment="1">
      <alignment vertical="center"/>
    </xf>
    <xf numFmtId="3" fontId="9" fillId="0" borderId="32" xfId="1" applyNumberFormat="1" applyFont="1" applyBorder="1" applyAlignment="1">
      <alignment vertical="center"/>
    </xf>
    <xf numFmtId="3" fontId="9" fillId="0" borderId="33" xfId="1" applyNumberFormat="1" applyFont="1" applyBorder="1" applyAlignment="1">
      <alignment vertical="center"/>
    </xf>
    <xf numFmtId="0" fontId="9" fillId="0" borderId="33" xfId="1" applyFont="1" applyBorder="1" applyAlignment="1">
      <alignment vertical="center"/>
    </xf>
    <xf numFmtId="179" fontId="9" fillId="0" borderId="34" xfId="1" applyNumberFormat="1" applyFont="1" applyBorder="1" applyAlignment="1">
      <alignment vertical="center"/>
    </xf>
    <xf numFmtId="179" fontId="9" fillId="0" borderId="33" xfId="1" applyNumberFormat="1" applyFont="1" applyBorder="1" applyAlignment="1">
      <alignment vertical="center"/>
    </xf>
    <xf numFmtId="41" fontId="9" fillId="0" borderId="7" xfId="2" applyNumberFormat="1" applyFont="1" applyFill="1" applyBorder="1" applyAlignment="1">
      <alignment vertical="center"/>
    </xf>
    <xf numFmtId="41" fontId="9" fillId="0" borderId="1" xfId="2" applyNumberFormat="1" applyFont="1" applyFill="1" applyBorder="1" applyAlignment="1">
      <alignment vertical="center"/>
    </xf>
    <xf numFmtId="176" fontId="9" fillId="0" borderId="1" xfId="2" applyNumberFormat="1" applyFont="1" applyFill="1" applyBorder="1" applyAlignment="1">
      <alignment vertical="center"/>
    </xf>
    <xf numFmtId="176" fontId="9" fillId="0" borderId="8" xfId="2" applyNumberFormat="1" applyFont="1" applyFill="1" applyBorder="1" applyAlignment="1">
      <alignment vertical="center"/>
    </xf>
    <xf numFmtId="43" fontId="9" fillId="0" borderId="1" xfId="2" applyNumberFormat="1" applyFont="1" applyFill="1" applyBorder="1" applyAlignment="1">
      <alignment vertical="center"/>
    </xf>
    <xf numFmtId="43" fontId="9" fillId="0" borderId="8" xfId="2" applyNumberFormat="1" applyFont="1" applyFill="1" applyBorder="1" applyAlignment="1">
      <alignment vertical="center"/>
    </xf>
    <xf numFmtId="41" fontId="9" fillId="0" borderId="7" xfId="1" applyNumberFormat="1" applyFont="1" applyBorder="1" applyAlignment="1">
      <alignment vertical="center"/>
    </xf>
    <xf numFmtId="41" fontId="9" fillId="0" borderId="1" xfId="1" applyNumberFormat="1" applyFont="1" applyBorder="1" applyAlignment="1">
      <alignment vertical="center"/>
    </xf>
    <xf numFmtId="43" fontId="9" fillId="0" borderId="1" xfId="1" applyNumberFormat="1" applyFont="1" applyBorder="1" applyAlignment="1">
      <alignment vertical="center"/>
    </xf>
    <xf numFmtId="43" fontId="9" fillId="0" borderId="8" xfId="1" applyNumberFormat="1" applyFont="1" applyBorder="1" applyAlignment="1">
      <alignment vertical="center"/>
    </xf>
    <xf numFmtId="3" fontId="9" fillId="0" borderId="7" xfId="1" applyNumberFormat="1" applyFont="1" applyBorder="1" applyAlignment="1">
      <alignment vertical="center"/>
    </xf>
    <xf numFmtId="3" fontId="9" fillId="0" borderId="1" xfId="1" applyNumberFormat="1" applyFont="1" applyBorder="1" applyAlignment="1">
      <alignment vertical="center"/>
    </xf>
    <xf numFmtId="179" fontId="9" fillId="0" borderId="1" xfId="1" applyNumberFormat="1" applyFont="1" applyBorder="1" applyAlignment="1">
      <alignment vertical="center"/>
    </xf>
    <xf numFmtId="179" fontId="9" fillId="0" borderId="8" xfId="1" applyNumberFormat="1" applyFont="1" applyBorder="1" applyAlignment="1">
      <alignment vertical="center"/>
    </xf>
    <xf numFmtId="0" fontId="13" fillId="0" borderId="0" xfId="1" applyFont="1" applyAlignment="1">
      <alignment vertical="center"/>
    </xf>
    <xf numFmtId="0" fontId="13" fillId="0" borderId="35" xfId="1" applyFont="1" applyBorder="1" applyAlignment="1">
      <alignment horizontal="right" vertical="center"/>
    </xf>
    <xf numFmtId="0" fontId="13" fillId="0" borderId="5" xfId="1" applyFont="1" applyBorder="1" applyAlignment="1">
      <alignment horizontal="centerContinuous" vertical="center"/>
    </xf>
    <xf numFmtId="0" fontId="13" fillId="0" borderId="6" xfId="1" applyFont="1" applyBorder="1" applyAlignment="1">
      <alignment horizontal="centerContinuous" vertical="center"/>
    </xf>
    <xf numFmtId="0" fontId="13" fillId="0" borderId="36" xfId="1" applyFont="1" applyBorder="1" applyAlignment="1">
      <alignment vertical="center"/>
    </xf>
    <xf numFmtId="0" fontId="2" fillId="0" borderId="9" xfId="1" applyFont="1" applyBorder="1" applyAlignment="1">
      <alignment horizontal="center" vertical="center" wrapText="1"/>
    </xf>
    <xf numFmtId="0" fontId="13" fillId="0" borderId="35" xfId="1" applyFont="1" applyBorder="1" applyAlignment="1">
      <alignment horizontal="center" vertical="center"/>
    </xf>
    <xf numFmtId="38" fontId="13" fillId="0" borderId="2" xfId="2" applyFont="1" applyFill="1" applyBorder="1" applyAlignment="1">
      <alignment vertical="center"/>
    </xf>
    <xf numFmtId="38" fontId="13" fillId="0" borderId="10" xfId="2" applyFont="1" applyFill="1" applyBorder="1" applyAlignment="1">
      <alignment vertical="center"/>
    </xf>
    <xf numFmtId="38" fontId="13" fillId="0" borderId="3" xfId="2" applyFont="1" applyFill="1" applyBorder="1" applyAlignment="1">
      <alignment vertical="center"/>
    </xf>
    <xf numFmtId="38" fontId="13" fillId="0" borderId="0" xfId="1" applyNumberFormat="1" applyFont="1" applyAlignment="1">
      <alignment vertical="center"/>
    </xf>
    <xf numFmtId="0" fontId="13" fillId="0" borderId="37" xfId="1" applyFont="1" applyBorder="1" applyAlignment="1">
      <alignment horizontal="center" vertical="center"/>
    </xf>
    <xf numFmtId="38" fontId="13" fillId="0" borderId="14" xfId="2" applyFont="1" applyFill="1" applyBorder="1" applyAlignment="1">
      <alignment vertical="center"/>
    </xf>
    <xf numFmtId="38" fontId="13" fillId="0" borderId="0" xfId="2" applyFont="1" applyFill="1" applyBorder="1" applyAlignment="1">
      <alignment vertical="center"/>
    </xf>
    <xf numFmtId="38" fontId="13" fillId="0" borderId="16" xfId="2" applyFont="1" applyFill="1" applyBorder="1" applyAlignment="1">
      <alignment vertical="center"/>
    </xf>
    <xf numFmtId="0" fontId="2" fillId="0" borderId="37" xfId="3" applyFont="1" applyBorder="1" applyAlignment="1">
      <alignment horizontal="center" vertical="center" shrinkToFit="1"/>
    </xf>
    <xf numFmtId="0" fontId="2" fillId="0" borderId="37" xfId="1" applyFont="1" applyBorder="1" applyAlignment="1">
      <alignment horizontal="center" vertical="center"/>
    </xf>
    <xf numFmtId="38" fontId="13" fillId="0" borderId="37" xfId="2" applyFont="1" applyFill="1" applyBorder="1" applyAlignment="1">
      <alignment horizontal="center" vertical="center"/>
    </xf>
    <xf numFmtId="38" fontId="13" fillId="0" borderId="36" xfId="2" applyFont="1" applyFill="1" applyBorder="1" applyAlignment="1">
      <alignment horizontal="center" vertical="center"/>
    </xf>
    <xf numFmtId="38" fontId="13" fillId="0" borderId="0" xfId="2" applyFont="1" applyFill="1" applyAlignment="1">
      <alignment vertical="center"/>
    </xf>
    <xf numFmtId="38" fontId="2" fillId="0" borderId="0" xfId="2" applyFont="1" applyFill="1" applyAlignment="1">
      <alignment horizontal="right" vertical="center"/>
    </xf>
    <xf numFmtId="38" fontId="2" fillId="0" borderId="0" xfId="2" applyFont="1" applyAlignment="1">
      <alignment vertical="center"/>
    </xf>
    <xf numFmtId="38" fontId="2" fillId="0" borderId="38" xfId="2" applyFont="1" applyBorder="1" applyAlignment="1">
      <alignment vertical="center"/>
    </xf>
    <xf numFmtId="0" fontId="2" fillId="0" borderId="38" xfId="1" applyFont="1" applyBorder="1" applyAlignment="1">
      <alignment vertical="center"/>
    </xf>
    <xf numFmtId="38" fontId="14" fillId="0" borderId="0" xfId="2" applyFont="1" applyAlignment="1">
      <alignment vertical="center"/>
    </xf>
    <xf numFmtId="38" fontId="14" fillId="0" borderId="0" xfId="2" applyFont="1" applyAlignment="1">
      <alignment horizontal="centerContinuous" vertical="center"/>
    </xf>
    <xf numFmtId="38" fontId="14" fillId="0" borderId="1" xfId="2" applyFont="1" applyBorder="1" applyAlignment="1">
      <alignment horizontal="right" vertical="center"/>
    </xf>
    <xf numFmtId="38" fontId="14" fillId="0" borderId="4" xfId="2" applyFont="1" applyBorder="1" applyAlignment="1"/>
    <xf numFmtId="38" fontId="14" fillId="0" borderId="6" xfId="2" applyFont="1" applyBorder="1" applyAlignment="1">
      <alignment horizontal="right" vertical="top"/>
    </xf>
    <xf numFmtId="38" fontId="14" fillId="0" borderId="9" xfId="2" applyFont="1" applyBorder="1" applyAlignment="1">
      <alignment horizontal="center" vertical="center"/>
    </xf>
    <xf numFmtId="38" fontId="14" fillId="0" borderId="9" xfId="2" applyFont="1" applyBorder="1" applyAlignment="1">
      <alignment horizontal="center" vertical="center" wrapText="1"/>
    </xf>
    <xf numFmtId="38" fontId="14" fillId="0" borderId="3" xfId="2" applyFont="1" applyBorder="1" applyAlignment="1">
      <alignment horizontal="center" vertical="center"/>
    </xf>
    <xf numFmtId="38" fontId="14" fillId="0" borderId="2" xfId="2" applyFont="1" applyBorder="1" applyAlignment="1">
      <alignment vertical="center"/>
    </xf>
    <xf numFmtId="38" fontId="14" fillId="0" borderId="10" xfId="2" applyFont="1" applyBorder="1" applyAlignment="1">
      <alignment vertical="center"/>
    </xf>
    <xf numFmtId="38" fontId="14" fillId="0" borderId="10" xfId="2" applyFont="1" applyBorder="1" applyAlignment="1">
      <alignment horizontal="right" vertical="center"/>
    </xf>
    <xf numFmtId="38" fontId="14" fillId="0" borderId="3" xfId="2" applyFont="1" applyBorder="1" applyAlignment="1">
      <alignment vertical="center"/>
    </xf>
    <xf numFmtId="40" fontId="14" fillId="0" borderId="30" xfId="2" applyNumberFormat="1" applyFont="1" applyBorder="1" applyAlignment="1">
      <alignment horizontal="center" vertical="center"/>
    </xf>
    <xf numFmtId="38" fontId="14" fillId="0" borderId="14" xfId="2" applyFont="1" applyBorder="1" applyAlignment="1">
      <alignment vertical="center"/>
    </xf>
    <xf numFmtId="40" fontId="14" fillId="0" borderId="0" xfId="2" applyNumberFormat="1" applyFont="1" applyBorder="1" applyAlignment="1">
      <alignment vertical="center"/>
    </xf>
    <xf numFmtId="40" fontId="14" fillId="0" borderId="16" xfId="2" applyNumberFormat="1" applyFont="1" applyBorder="1" applyAlignment="1">
      <alignment vertical="center"/>
    </xf>
    <xf numFmtId="40" fontId="14" fillId="0" borderId="0" xfId="2" applyNumberFormat="1" applyFont="1" applyAlignment="1">
      <alignment vertical="center"/>
    </xf>
    <xf numFmtId="38" fontId="14" fillId="0" borderId="13" xfId="2" applyFont="1" applyBorder="1" applyAlignment="1">
      <alignment horizontal="center" vertical="center"/>
    </xf>
    <xf numFmtId="38" fontId="14" fillId="0" borderId="39" xfId="2" applyFont="1" applyBorder="1" applyAlignment="1">
      <alignment vertical="center"/>
    </xf>
    <xf numFmtId="38" fontId="14" fillId="0" borderId="40" xfId="2" applyFont="1" applyBorder="1" applyAlignment="1">
      <alignment vertical="center"/>
    </xf>
    <xf numFmtId="38" fontId="14" fillId="0" borderId="40" xfId="2" applyFont="1" applyBorder="1" applyAlignment="1">
      <alignment horizontal="right" vertical="center"/>
    </xf>
    <xf numFmtId="38" fontId="14" fillId="0" borderId="18" xfId="2" applyFont="1" applyBorder="1" applyAlignment="1">
      <alignment vertical="center"/>
    </xf>
    <xf numFmtId="40" fontId="14" fillId="0" borderId="8" xfId="2" applyNumberFormat="1" applyFont="1" applyBorder="1" applyAlignment="1">
      <alignment horizontal="center" vertical="center"/>
    </xf>
    <xf numFmtId="38" fontId="14" fillId="0" borderId="41" xfId="2" applyFont="1" applyBorder="1" applyAlignment="1">
      <alignment vertical="center"/>
    </xf>
    <xf numFmtId="40" fontId="14" fillId="0" borderId="42" xfId="2" applyNumberFormat="1" applyFont="1" applyBorder="1" applyAlignment="1">
      <alignment vertical="center"/>
    </xf>
    <xf numFmtId="40" fontId="14" fillId="0" borderId="43" xfId="2" applyNumberFormat="1" applyFont="1" applyBorder="1" applyAlignment="1">
      <alignment vertical="center"/>
    </xf>
    <xf numFmtId="38" fontId="14" fillId="0" borderId="16" xfId="2" applyFont="1" applyBorder="1" applyAlignment="1">
      <alignment horizontal="center" vertical="center"/>
    </xf>
    <xf numFmtId="38" fontId="14" fillId="0" borderId="22" xfId="2" applyFont="1" applyBorder="1" applyAlignment="1">
      <alignment vertical="center"/>
    </xf>
    <xf numFmtId="38" fontId="14" fillId="0" borderId="31" xfId="2" applyFont="1" applyBorder="1" applyAlignment="1">
      <alignment vertical="center"/>
    </xf>
    <xf numFmtId="38" fontId="14" fillId="0" borderId="31" xfId="2" applyFont="1" applyBorder="1" applyAlignment="1">
      <alignment horizontal="right" vertical="center"/>
    </xf>
    <xf numFmtId="38" fontId="14" fillId="0" borderId="30" xfId="2" applyFont="1" applyBorder="1" applyAlignment="1">
      <alignment vertical="center"/>
    </xf>
    <xf numFmtId="38" fontId="14" fillId="0" borderId="44" xfId="2" applyFont="1" applyBorder="1" applyAlignment="1">
      <alignment vertical="center"/>
    </xf>
    <xf numFmtId="40" fontId="14" fillId="0" borderId="45" xfId="2" applyNumberFormat="1" applyFont="1" applyBorder="1" applyAlignment="1">
      <alignment vertical="center"/>
    </xf>
    <xf numFmtId="40" fontId="14" fillId="0" borderId="46" xfId="2" applyNumberFormat="1" applyFont="1" applyBorder="1" applyAlignment="1">
      <alignment vertical="center"/>
    </xf>
    <xf numFmtId="38" fontId="14" fillId="0" borderId="47" xfId="2" applyFont="1" applyBorder="1" applyAlignment="1">
      <alignment vertical="center"/>
    </xf>
    <xf numFmtId="38" fontId="14" fillId="0" borderId="48" xfId="2" applyFont="1" applyBorder="1" applyAlignment="1">
      <alignment vertical="center"/>
    </xf>
    <xf numFmtId="38" fontId="14" fillId="0" borderId="48" xfId="2" applyFont="1" applyBorder="1" applyAlignment="1">
      <alignment horizontal="right" vertical="center"/>
    </xf>
    <xf numFmtId="38" fontId="14" fillId="0" borderId="49" xfId="2" applyFont="1" applyBorder="1" applyAlignment="1">
      <alignment vertical="center"/>
    </xf>
    <xf numFmtId="38" fontId="14" fillId="0" borderId="50" xfId="2" applyFont="1" applyBorder="1" applyAlignment="1">
      <alignment vertical="center"/>
    </xf>
    <xf numFmtId="40" fontId="14" fillId="0" borderId="51" xfId="2" applyNumberFormat="1" applyFont="1" applyBorder="1" applyAlignment="1">
      <alignment vertical="center"/>
    </xf>
    <xf numFmtId="40" fontId="14" fillId="0" borderId="52" xfId="2" applyNumberFormat="1" applyFont="1" applyBorder="1" applyAlignment="1">
      <alignment vertical="center"/>
    </xf>
    <xf numFmtId="40" fontId="14" fillId="0" borderId="53" xfId="2" applyNumberFormat="1" applyFont="1" applyBorder="1" applyAlignment="1">
      <alignment horizontal="center" vertical="center"/>
    </xf>
    <xf numFmtId="38" fontId="14" fillId="0" borderId="21" xfId="2" applyFont="1" applyBorder="1" applyAlignment="1">
      <alignment horizontal="center" vertical="center"/>
    </xf>
    <xf numFmtId="38" fontId="14" fillId="0" borderId="54" xfId="2" applyFont="1" applyBorder="1" applyAlignment="1">
      <alignment horizontal="center" vertical="center"/>
    </xf>
    <xf numFmtId="40" fontId="14" fillId="0" borderId="36" xfId="2" applyNumberFormat="1" applyFont="1" applyBorder="1" applyAlignment="1">
      <alignment horizontal="center" vertical="center"/>
    </xf>
    <xf numFmtId="40" fontId="14" fillId="0" borderId="1" xfId="2" applyNumberFormat="1" applyFont="1" applyBorder="1" applyAlignment="1">
      <alignment horizontal="center" vertical="center"/>
    </xf>
    <xf numFmtId="40" fontId="14" fillId="0" borderId="16" xfId="2" applyNumberFormat="1" applyFont="1" applyBorder="1" applyAlignment="1">
      <alignment horizontal="center" vertical="center"/>
    </xf>
    <xf numFmtId="38" fontId="14" fillId="0" borderId="10" xfId="2" applyFont="1" applyBorder="1" applyAlignment="1">
      <alignment horizontal="center" vertical="center"/>
    </xf>
    <xf numFmtId="38" fontId="15" fillId="0" borderId="47" xfId="2" applyFont="1" applyFill="1" applyBorder="1" applyAlignment="1">
      <alignment horizontal="right" vertical="center"/>
    </xf>
    <xf numFmtId="38" fontId="15" fillId="0" borderId="48" xfId="2" applyFont="1" applyFill="1" applyBorder="1" applyAlignment="1">
      <alignment horizontal="right" vertical="center"/>
    </xf>
    <xf numFmtId="38" fontId="15" fillId="0" borderId="64" xfId="2" applyFont="1" applyFill="1" applyBorder="1" applyAlignment="1">
      <alignment horizontal="right" vertical="center"/>
    </xf>
    <xf numFmtId="182" fontId="15" fillId="0" borderId="65" xfId="2" applyNumberFormat="1" applyFont="1" applyFill="1" applyBorder="1" applyAlignment="1">
      <alignment horizontal="right" vertical="center"/>
    </xf>
    <xf numFmtId="38" fontId="15" fillId="0" borderId="2" xfId="2" applyFont="1" applyFill="1" applyBorder="1" applyAlignment="1">
      <alignment horizontal="right" vertical="center"/>
    </xf>
    <xf numFmtId="38" fontId="15" fillId="0" borderId="62" xfId="2" applyFont="1" applyFill="1" applyBorder="1" applyAlignment="1">
      <alignment horizontal="right" vertical="center"/>
    </xf>
    <xf numFmtId="38" fontId="15" fillId="0" borderId="10" xfId="2" applyFont="1" applyFill="1" applyBorder="1" applyAlignment="1">
      <alignment horizontal="right" vertical="center"/>
    </xf>
    <xf numFmtId="38" fontId="15" fillId="0" borderId="7" xfId="2" applyFont="1" applyFill="1" applyBorder="1" applyAlignment="1">
      <alignment horizontal="right" vertical="center"/>
    </xf>
    <xf numFmtId="182" fontId="15" fillId="0" borderId="63" xfId="2" applyNumberFormat="1" applyFont="1" applyFill="1" applyBorder="1" applyAlignment="1">
      <alignment horizontal="right" vertical="center"/>
    </xf>
    <xf numFmtId="182" fontId="15" fillId="0" borderId="51" xfId="2" applyNumberFormat="1" applyFont="1" applyFill="1" applyBorder="1" applyAlignment="1">
      <alignment horizontal="right" vertical="center"/>
    </xf>
    <xf numFmtId="182" fontId="15" fillId="0" borderId="1" xfId="2" applyNumberFormat="1" applyFont="1" applyFill="1" applyBorder="1" applyAlignment="1">
      <alignment horizontal="right" vertical="center"/>
    </xf>
    <xf numFmtId="38" fontId="15" fillId="0" borderId="66" xfId="2" applyFont="1" applyFill="1" applyBorder="1" applyAlignment="1">
      <alignment horizontal="right" vertical="center"/>
    </xf>
    <xf numFmtId="38" fontId="15" fillId="0" borderId="50" xfId="2" applyFont="1" applyFill="1" applyBorder="1" applyAlignment="1">
      <alignment horizontal="right" vertical="center"/>
    </xf>
    <xf numFmtId="182" fontId="15" fillId="0" borderId="67" xfId="2" applyNumberFormat="1" applyFont="1" applyFill="1" applyBorder="1" applyAlignment="1">
      <alignment horizontal="right" vertical="center"/>
    </xf>
    <xf numFmtId="38" fontId="14" fillId="0" borderId="0" xfId="2" applyFont="1" applyFill="1" applyAlignment="1">
      <alignment vertical="center"/>
    </xf>
    <xf numFmtId="38" fontId="14" fillId="0" borderId="0" xfId="2" applyFont="1" applyFill="1" applyBorder="1" applyAlignment="1">
      <alignment horizontal="right" vertical="center"/>
    </xf>
    <xf numFmtId="0" fontId="12" fillId="0" borderId="0" xfId="1" applyFont="1" applyAlignment="1">
      <alignment horizontal="centerContinuous" vertical="center"/>
    </xf>
    <xf numFmtId="0" fontId="4" fillId="0" borderId="0" xfId="1" applyFont="1" applyAlignment="1">
      <alignment horizontal="centerContinuous" vertical="center"/>
    </xf>
    <xf numFmtId="0" fontId="2" fillId="0" borderId="35" xfId="1" applyFont="1" applyBorder="1" applyAlignment="1">
      <alignment horizontal="right" vertical="center"/>
    </xf>
    <xf numFmtId="0" fontId="2" fillId="0" borderId="4" xfId="1" applyFont="1" applyBorder="1" applyAlignment="1">
      <alignment vertical="center"/>
    </xf>
    <xf numFmtId="0" fontId="2" fillId="0" borderId="6" xfId="1" applyFont="1" applyBorder="1" applyAlignment="1">
      <alignment vertical="center"/>
    </xf>
    <xf numFmtId="0" fontId="2" fillId="0" borderId="36" xfId="1" applyFont="1" applyBorder="1" applyAlignment="1">
      <alignment vertical="center"/>
    </xf>
    <xf numFmtId="0" fontId="2" fillId="0" borderId="35" xfId="1" applyFont="1" applyBorder="1" applyAlignment="1">
      <alignment horizontal="center" vertical="center"/>
    </xf>
    <xf numFmtId="38" fontId="2" fillId="0" borderId="2" xfId="2" applyFont="1" applyFill="1" applyBorder="1" applyAlignment="1">
      <alignment vertical="center"/>
    </xf>
    <xf numFmtId="38" fontId="2" fillId="0" borderId="10" xfId="2" applyFont="1" applyFill="1" applyBorder="1" applyAlignment="1">
      <alignment vertical="center"/>
    </xf>
    <xf numFmtId="38" fontId="2" fillId="0" borderId="3" xfId="2" applyFont="1" applyFill="1" applyBorder="1" applyAlignment="1">
      <alignment vertical="center"/>
    </xf>
    <xf numFmtId="38" fontId="2" fillId="0" borderId="14" xfId="2" applyFont="1" applyFill="1" applyBorder="1" applyAlignment="1">
      <alignment vertical="center"/>
    </xf>
    <xf numFmtId="38" fontId="2" fillId="0" borderId="0" xfId="2" applyFont="1" applyFill="1" applyBorder="1" applyAlignment="1">
      <alignment vertical="center"/>
    </xf>
    <xf numFmtId="38" fontId="2" fillId="0" borderId="16" xfId="2" applyFont="1" applyFill="1" applyBorder="1" applyAlignment="1">
      <alignment vertical="center"/>
    </xf>
    <xf numFmtId="0" fontId="2" fillId="0" borderId="37" xfId="1" applyFont="1" applyBorder="1" applyAlignment="1">
      <alignment horizontal="center" vertical="center" shrinkToFit="1"/>
    </xf>
    <xf numFmtId="0" fontId="2" fillId="0" borderId="35" xfId="1" applyFont="1" applyBorder="1" applyAlignment="1">
      <alignment horizontal="center" vertical="center" shrinkToFit="1"/>
    </xf>
    <xf numFmtId="0" fontId="2" fillId="0" borderId="36" xfId="1" applyFont="1" applyBorder="1" applyAlignment="1">
      <alignment horizontal="center" vertical="center"/>
    </xf>
    <xf numFmtId="38" fontId="2" fillId="0" borderId="1" xfId="2" applyFont="1" applyFill="1" applyBorder="1" applyAlignment="1">
      <alignment vertical="center"/>
    </xf>
    <xf numFmtId="0" fontId="2" fillId="0" borderId="0" xfId="1" applyFont="1" applyAlignment="1">
      <alignment horizontal="centerContinuous" vertical="center"/>
    </xf>
    <xf numFmtId="0" fontId="2" fillId="0" borderId="0" xfId="1" applyFont="1" applyAlignment="1">
      <alignment horizontal="left" vertical="center"/>
    </xf>
    <xf numFmtId="0" fontId="2" fillId="0" borderId="6" xfId="1" applyFont="1" applyBorder="1" applyAlignment="1">
      <alignment horizontal="right" vertical="center" wrapText="1"/>
    </xf>
    <xf numFmtId="0" fontId="2" fillId="0" borderId="35" xfId="1" applyFont="1" applyBorder="1" applyAlignment="1">
      <alignment horizontal="center" vertical="center" wrapText="1"/>
    </xf>
    <xf numFmtId="0" fontId="2" fillId="0" borderId="35" xfId="3" applyFont="1" applyBorder="1" applyAlignment="1">
      <alignment horizontal="center" vertical="center" shrinkToFit="1"/>
    </xf>
    <xf numFmtId="0" fontId="2" fillId="0" borderId="4" xfId="1" applyFont="1" applyBorder="1" applyAlignment="1">
      <alignment horizontal="center" vertical="center"/>
    </xf>
    <xf numFmtId="38" fontId="2" fillId="0" borderId="9" xfId="2" applyFont="1" applyFill="1" applyBorder="1" applyAlignment="1">
      <alignment horizontal="center" vertical="center"/>
    </xf>
    <xf numFmtId="38" fontId="2" fillId="0" borderId="6" xfId="2" applyFont="1" applyFill="1" applyBorder="1" applyAlignment="1">
      <alignment horizontal="center" vertical="center"/>
    </xf>
    <xf numFmtId="0" fontId="2" fillId="0" borderId="35" xfId="1" applyFont="1" applyBorder="1" applyAlignment="1">
      <alignment horizontal="distributed" vertical="center" indent="1"/>
    </xf>
    <xf numFmtId="177" fontId="13" fillId="0" borderId="2" xfId="2" applyNumberFormat="1" applyFont="1" applyFill="1" applyBorder="1" applyAlignment="1">
      <alignment vertical="center"/>
    </xf>
    <xf numFmtId="177" fontId="13" fillId="0" borderId="10" xfId="2" applyNumberFormat="1" applyFont="1" applyFill="1" applyBorder="1" applyAlignment="1">
      <alignment vertical="center"/>
    </xf>
    <xf numFmtId="177" fontId="13" fillId="0" borderId="66" xfId="2" applyNumberFormat="1" applyFont="1" applyFill="1" applyBorder="1" applyAlignment="1">
      <alignment vertical="center"/>
    </xf>
    <xf numFmtId="177" fontId="13" fillId="0" borderId="48" xfId="2" applyNumberFormat="1" applyFont="1" applyFill="1" applyBorder="1" applyAlignment="1">
      <alignment vertical="center"/>
    </xf>
    <xf numFmtId="177" fontId="13" fillId="0" borderId="48" xfId="1" applyNumberFormat="1" applyFont="1" applyBorder="1" applyAlignment="1">
      <alignment vertical="center"/>
    </xf>
    <xf numFmtId="177" fontId="13" fillId="0" borderId="62" xfId="1" applyNumberFormat="1" applyFont="1" applyBorder="1" applyAlignment="1">
      <alignment vertical="center"/>
    </xf>
    <xf numFmtId="177" fontId="13" fillId="0" borderId="10" xfId="1" applyNumberFormat="1" applyFont="1" applyBorder="1" applyAlignment="1">
      <alignment vertical="center"/>
    </xf>
    <xf numFmtId="0" fontId="2" fillId="0" borderId="37" xfId="1" applyFont="1" applyBorder="1" applyAlignment="1">
      <alignment horizontal="distributed" vertical="center" indent="1"/>
    </xf>
    <xf numFmtId="177" fontId="13" fillId="0" borderId="14" xfId="2" applyNumberFormat="1" applyFont="1" applyFill="1" applyBorder="1" applyAlignment="1">
      <alignment vertical="center"/>
    </xf>
    <xf numFmtId="177" fontId="13" fillId="0" borderId="0" xfId="2" applyNumberFormat="1" applyFont="1" applyFill="1" applyBorder="1" applyAlignment="1">
      <alignment vertical="center"/>
    </xf>
    <xf numFmtId="177" fontId="13" fillId="0" borderId="38" xfId="2" applyNumberFormat="1" applyFont="1" applyFill="1" applyBorder="1" applyAlignment="1">
      <alignment vertical="center"/>
    </xf>
    <xf numFmtId="177" fontId="13" fillId="0" borderId="65" xfId="2" applyNumberFormat="1" applyFont="1" applyFill="1" applyBorder="1" applyAlignment="1">
      <alignment vertical="center"/>
    </xf>
    <xf numFmtId="177" fontId="13" fillId="0" borderId="65" xfId="1" applyNumberFormat="1" applyFont="1" applyBorder="1" applyAlignment="1">
      <alignment vertical="center"/>
    </xf>
    <xf numFmtId="177" fontId="13" fillId="0" borderId="68" xfId="1" applyNumberFormat="1" applyFont="1" applyBorder="1" applyAlignment="1">
      <alignment vertical="center"/>
    </xf>
    <xf numFmtId="177" fontId="13" fillId="0" borderId="0" xfId="1" applyNumberFormat="1" applyFont="1" applyAlignment="1">
      <alignment vertical="center"/>
    </xf>
    <xf numFmtId="177" fontId="13" fillId="0" borderId="14" xfId="2" applyNumberFormat="1" applyFont="1" applyFill="1" applyBorder="1" applyAlignment="1">
      <alignment horizontal="right" vertical="center"/>
    </xf>
    <xf numFmtId="177" fontId="13" fillId="0" borderId="0" xfId="2" applyNumberFormat="1" applyFont="1" applyFill="1" applyBorder="1" applyAlignment="1">
      <alignment horizontal="right" vertical="center"/>
    </xf>
    <xf numFmtId="177" fontId="13" fillId="0" borderId="38" xfId="2" applyNumberFormat="1" applyFont="1" applyFill="1" applyBorder="1" applyAlignment="1">
      <alignment horizontal="right" vertical="center"/>
    </xf>
    <xf numFmtId="177" fontId="13" fillId="0" borderId="65" xfId="2" applyNumberFormat="1" applyFont="1" applyFill="1" applyBorder="1" applyAlignment="1">
      <alignment horizontal="right" vertical="center"/>
    </xf>
    <xf numFmtId="177" fontId="13" fillId="0" borderId="65" xfId="1" applyNumberFormat="1" applyFont="1" applyBorder="1" applyAlignment="1">
      <alignment horizontal="right" vertical="center"/>
    </xf>
    <xf numFmtId="177" fontId="13" fillId="0" borderId="68" xfId="1" applyNumberFormat="1" applyFont="1" applyBorder="1" applyAlignment="1">
      <alignment horizontal="right" vertical="center"/>
    </xf>
    <xf numFmtId="177" fontId="13" fillId="0" borderId="0" xfId="1" applyNumberFormat="1" applyFont="1" applyAlignment="1">
      <alignment horizontal="right" vertical="center"/>
    </xf>
    <xf numFmtId="0" fontId="2" fillId="0" borderId="36" xfId="1" applyFont="1" applyBorder="1" applyAlignment="1">
      <alignment horizontal="distributed" vertical="center" indent="1"/>
    </xf>
    <xf numFmtId="177" fontId="13" fillId="0" borderId="7" xfId="2" applyNumberFormat="1" applyFont="1" applyFill="1" applyBorder="1" applyAlignment="1">
      <alignment vertical="center"/>
    </xf>
    <xf numFmtId="177" fontId="13" fillId="0" borderId="1" xfId="2" applyNumberFormat="1" applyFont="1" applyFill="1" applyBorder="1" applyAlignment="1">
      <alignment vertical="center"/>
    </xf>
    <xf numFmtId="177" fontId="13" fillId="0" borderId="67" xfId="2" applyNumberFormat="1" applyFont="1" applyFill="1" applyBorder="1" applyAlignment="1">
      <alignment vertical="center"/>
    </xf>
    <xf numFmtId="177" fontId="13" fillId="0" borderId="51" xfId="2" applyNumberFormat="1" applyFont="1" applyFill="1" applyBorder="1" applyAlignment="1">
      <alignment vertical="center"/>
    </xf>
    <xf numFmtId="177" fontId="13" fillId="0" borderId="63" xfId="2" applyNumberFormat="1" applyFont="1" applyFill="1" applyBorder="1" applyAlignment="1">
      <alignment vertical="center"/>
    </xf>
    <xf numFmtId="38" fontId="2" fillId="0" borderId="0" xfId="2" applyFont="1" applyFill="1" applyBorder="1" applyAlignment="1">
      <alignment horizontal="right" vertical="center"/>
    </xf>
    <xf numFmtId="0" fontId="13" fillId="0" borderId="35" xfId="1" applyFont="1" applyBorder="1" applyAlignment="1">
      <alignment horizontal="distributed" vertical="center"/>
    </xf>
    <xf numFmtId="0" fontId="2" fillId="0" borderId="69" xfId="1" applyFont="1" applyBorder="1" applyAlignment="1">
      <alignment horizontal="centerContinuous" vertical="center"/>
    </xf>
    <xf numFmtId="0" fontId="2" fillId="0" borderId="70" xfId="1" applyFont="1" applyBorder="1" applyAlignment="1">
      <alignment horizontal="centerContinuous" vertical="center"/>
    </xf>
    <xf numFmtId="177" fontId="13" fillId="0" borderId="69" xfId="2" applyNumberFormat="1" applyFont="1" applyFill="1" applyBorder="1" applyAlignment="1">
      <alignment vertical="center"/>
    </xf>
    <xf numFmtId="177" fontId="13" fillId="0" borderId="71" xfId="2" applyNumberFormat="1" applyFont="1" applyFill="1" applyBorder="1" applyAlignment="1">
      <alignment vertical="center"/>
    </xf>
    <xf numFmtId="177" fontId="13" fillId="0" borderId="72" xfId="2" applyNumberFormat="1" applyFont="1" applyFill="1" applyBorder="1" applyAlignment="1">
      <alignment vertical="center"/>
    </xf>
    <xf numFmtId="177" fontId="13" fillId="0" borderId="73" xfId="2" applyNumberFormat="1" applyFont="1" applyFill="1" applyBorder="1" applyAlignment="1">
      <alignment vertical="center"/>
    </xf>
    <xf numFmtId="177" fontId="13" fillId="0" borderId="73" xfId="1" applyNumberFormat="1" applyFont="1" applyBorder="1" applyAlignment="1">
      <alignment vertical="center"/>
    </xf>
    <xf numFmtId="177" fontId="13" fillId="0" borderId="74" xfId="1" applyNumberFormat="1" applyFont="1" applyBorder="1" applyAlignment="1">
      <alignment vertical="center"/>
    </xf>
    <xf numFmtId="177" fontId="13" fillId="0" borderId="71" xfId="1" applyNumberFormat="1" applyFont="1" applyBorder="1" applyAlignment="1">
      <alignment vertical="center"/>
    </xf>
    <xf numFmtId="38" fontId="2" fillId="0" borderId="71" xfId="2" applyFont="1" applyFill="1" applyBorder="1" applyAlignment="1">
      <alignment vertical="center"/>
    </xf>
    <xf numFmtId="0" fontId="2" fillId="0" borderId="7" xfId="1" applyFont="1" applyBorder="1" applyAlignment="1">
      <alignment horizontal="centerContinuous" vertical="center"/>
    </xf>
    <xf numFmtId="0" fontId="2" fillId="0" borderId="8" xfId="1" applyFont="1" applyBorder="1" applyAlignment="1">
      <alignment horizontal="centerContinuous" vertical="center"/>
    </xf>
    <xf numFmtId="38" fontId="2" fillId="0" borderId="76" xfId="2" applyFont="1" applyFill="1" applyBorder="1" applyAlignment="1">
      <alignment vertical="center"/>
    </xf>
    <xf numFmtId="177" fontId="2" fillId="0" borderId="0" xfId="1" applyNumberFormat="1" applyFont="1" applyAlignment="1">
      <alignment vertical="center"/>
    </xf>
    <xf numFmtId="0" fontId="16" fillId="0" borderId="0" xfId="4"/>
    <xf numFmtId="0" fontId="17" fillId="0" borderId="0" xfId="1" applyFont="1" applyAlignment="1">
      <alignment vertical="center"/>
    </xf>
    <xf numFmtId="0" fontId="2" fillId="0" borderId="0" xfId="1" applyFont="1" applyAlignment="1">
      <alignment horizontal="center" vertical="center"/>
    </xf>
    <xf numFmtId="38" fontId="2" fillId="0" borderId="0" xfId="2" applyFont="1" applyAlignment="1">
      <alignment horizontal="center" vertical="center"/>
    </xf>
    <xf numFmtId="38" fontId="2" fillId="0" borderId="0" xfId="2" applyFont="1" applyBorder="1" applyAlignment="1">
      <alignment horizontal="right" vertical="center"/>
    </xf>
    <xf numFmtId="38" fontId="2" fillId="0" borderId="35" xfId="2" applyFont="1" applyBorder="1" applyAlignment="1">
      <alignment horizontal="center" vertical="center" wrapText="1"/>
    </xf>
    <xf numFmtId="38" fontId="2" fillId="0" borderId="2" xfId="2" applyFont="1" applyBorder="1" applyAlignment="1">
      <alignment horizontal="right" vertical="center" indent="2"/>
    </xf>
    <xf numFmtId="38" fontId="2" fillId="0" borderId="10" xfId="2" applyFont="1" applyBorder="1" applyAlignment="1">
      <alignment horizontal="right" vertical="center" indent="2"/>
    </xf>
    <xf numFmtId="38" fontId="2" fillId="0" borderId="10" xfId="2" applyFont="1" applyBorder="1" applyAlignment="1">
      <alignment horizontal="center" vertical="center"/>
    </xf>
    <xf numFmtId="38" fontId="2" fillId="0" borderId="66" xfId="2" applyFont="1" applyBorder="1" applyAlignment="1">
      <alignment horizontal="center" vertical="center"/>
    </xf>
    <xf numFmtId="38" fontId="2" fillId="0" borderId="48" xfId="2" applyFont="1" applyBorder="1" applyAlignment="1">
      <alignment horizontal="center" vertical="center"/>
    </xf>
    <xf numFmtId="0" fontId="2" fillId="0" borderId="62" xfId="1" applyFont="1" applyBorder="1" applyAlignment="1">
      <alignment horizontal="center" vertical="center"/>
    </xf>
    <xf numFmtId="38" fontId="2" fillId="0" borderId="0" xfId="2" applyFont="1" applyFill="1" applyBorder="1" applyAlignment="1">
      <alignment horizontal="center" vertical="center"/>
    </xf>
    <xf numFmtId="38" fontId="2" fillId="0" borderId="14" xfId="2" applyFont="1" applyBorder="1" applyAlignment="1">
      <alignment horizontal="right" vertical="center" indent="2"/>
    </xf>
    <xf numFmtId="38" fontId="2" fillId="0" borderId="0" xfId="2" applyFont="1" applyBorder="1" applyAlignment="1">
      <alignment horizontal="right" vertical="center" indent="2"/>
    </xf>
    <xf numFmtId="38" fontId="2" fillId="0" borderId="0" xfId="2" applyFont="1" applyBorder="1" applyAlignment="1">
      <alignment horizontal="center" vertical="center"/>
    </xf>
    <xf numFmtId="38" fontId="2" fillId="0" borderId="38" xfId="2" applyFont="1" applyBorder="1" applyAlignment="1">
      <alignment horizontal="center" vertical="center"/>
    </xf>
    <xf numFmtId="38" fontId="2" fillId="0" borderId="65" xfId="2" applyFont="1" applyBorder="1" applyAlignment="1">
      <alignment horizontal="center" vertical="center"/>
    </xf>
    <xf numFmtId="0" fontId="2" fillId="0" borderId="68" xfId="1" applyFont="1" applyBorder="1" applyAlignment="1">
      <alignment horizontal="center" vertical="center"/>
    </xf>
    <xf numFmtId="38" fontId="2" fillId="0" borderId="68" xfId="2" applyFont="1" applyBorder="1" applyAlignment="1">
      <alignment horizontal="center" vertical="center"/>
    </xf>
    <xf numFmtId="38" fontId="2" fillId="0" borderId="7" xfId="2" applyFont="1" applyBorder="1" applyAlignment="1">
      <alignment horizontal="right" vertical="center" indent="2"/>
    </xf>
    <xf numFmtId="38" fontId="2" fillId="0" borderId="1" xfId="2" applyFont="1" applyBorder="1" applyAlignment="1">
      <alignment horizontal="right" vertical="center" indent="2"/>
    </xf>
    <xf numFmtId="38" fontId="2" fillId="0" borderId="1" xfId="2" applyFont="1" applyBorder="1" applyAlignment="1">
      <alignment horizontal="center" vertical="center"/>
    </xf>
    <xf numFmtId="38" fontId="2" fillId="0" borderId="67" xfId="2" applyFont="1" applyBorder="1" applyAlignment="1">
      <alignment horizontal="center" vertical="center"/>
    </xf>
    <xf numFmtId="38" fontId="2" fillId="0" borderId="51" xfId="2" applyFont="1" applyBorder="1" applyAlignment="1">
      <alignment horizontal="center" vertical="center"/>
    </xf>
    <xf numFmtId="38" fontId="2" fillId="0" borderId="63" xfId="2" applyFont="1" applyBorder="1" applyAlignment="1">
      <alignment horizontal="center" vertical="center"/>
    </xf>
    <xf numFmtId="38" fontId="2" fillId="0" borderId="1" xfId="2" applyFont="1" applyFill="1" applyBorder="1" applyAlignment="1">
      <alignment horizontal="center" vertical="center"/>
    </xf>
    <xf numFmtId="41" fontId="2" fillId="0" borderId="14" xfId="2" applyNumberFormat="1" applyFont="1" applyBorder="1" applyAlignment="1">
      <alignment horizontal="right" vertical="center" indent="2"/>
    </xf>
    <xf numFmtId="41" fontId="2" fillId="0" borderId="0" xfId="2" applyNumberFormat="1" applyFont="1" applyBorder="1" applyAlignment="1">
      <alignment horizontal="right" vertical="center" indent="2"/>
    </xf>
    <xf numFmtId="41" fontId="2" fillId="0" borderId="0" xfId="2" applyNumberFormat="1" applyFont="1" applyBorder="1" applyAlignment="1">
      <alignment horizontal="center" vertical="center"/>
    </xf>
    <xf numFmtId="41" fontId="2" fillId="0" borderId="38" xfId="2" applyNumberFormat="1" applyFont="1" applyBorder="1" applyAlignment="1">
      <alignment horizontal="center" vertical="center"/>
    </xf>
    <xf numFmtId="41" fontId="2" fillId="0" borderId="65" xfId="2" applyNumberFormat="1" applyFont="1" applyBorder="1" applyAlignment="1">
      <alignment horizontal="center" vertical="center"/>
    </xf>
    <xf numFmtId="41" fontId="2" fillId="0" borderId="68" xfId="2" applyNumberFormat="1" applyFont="1" applyBorder="1" applyAlignment="1">
      <alignment horizontal="center" vertical="center"/>
    </xf>
    <xf numFmtId="38" fontId="2" fillId="0" borderId="26" xfId="2" applyFont="1" applyBorder="1" applyAlignment="1">
      <alignment horizontal="right" vertical="center" indent="2"/>
    </xf>
    <xf numFmtId="38" fontId="2" fillId="0" borderId="28" xfId="2" applyFont="1" applyBorder="1" applyAlignment="1">
      <alignment horizontal="right" vertical="center" indent="2"/>
    </xf>
    <xf numFmtId="38" fontId="2" fillId="0" borderId="28" xfId="2" applyFont="1" applyBorder="1" applyAlignment="1">
      <alignment horizontal="center" vertical="center"/>
    </xf>
    <xf numFmtId="38" fontId="2" fillId="0" borderId="77" xfId="2" applyFont="1" applyBorder="1" applyAlignment="1">
      <alignment horizontal="center" vertical="center"/>
    </xf>
    <xf numFmtId="38" fontId="2" fillId="0" borderId="57" xfId="2" applyFont="1" applyBorder="1" applyAlignment="1">
      <alignment horizontal="center" vertical="center"/>
    </xf>
    <xf numFmtId="0" fontId="2" fillId="0" borderId="78" xfId="1" applyFont="1" applyBorder="1" applyAlignment="1">
      <alignment horizontal="center" vertical="center"/>
    </xf>
    <xf numFmtId="38" fontId="2" fillId="0" borderId="71" xfId="2" applyFont="1" applyFill="1" applyBorder="1" applyAlignment="1">
      <alignment horizontal="center" vertical="center"/>
    </xf>
    <xf numFmtId="38" fontId="2" fillId="0" borderId="79" xfId="2" applyFont="1" applyBorder="1" applyAlignment="1">
      <alignment horizontal="center" vertical="center"/>
    </xf>
    <xf numFmtId="38" fontId="2" fillId="0" borderId="60" xfId="2" applyFont="1" applyBorder="1" applyAlignment="1">
      <alignment horizontal="center" vertical="center"/>
    </xf>
    <xf numFmtId="38" fontId="2" fillId="0" borderId="61" xfId="2" applyFont="1" applyBorder="1" applyAlignment="1">
      <alignment horizontal="center" vertical="center"/>
    </xf>
    <xf numFmtId="38" fontId="2" fillId="0" borderId="76" xfId="2" applyFont="1" applyBorder="1" applyAlignment="1">
      <alignment horizontal="center" vertical="center"/>
    </xf>
    <xf numFmtId="38" fontId="2" fillId="0" borderId="0" xfId="1" applyNumberFormat="1" applyFont="1" applyAlignment="1">
      <alignment vertical="center"/>
    </xf>
    <xf numFmtId="38" fontId="2" fillId="0" borderId="0" xfId="1" applyNumberFormat="1" applyFont="1" applyAlignment="1">
      <alignment horizontal="center" vertical="center"/>
    </xf>
    <xf numFmtId="0" fontId="2" fillId="0" borderId="38" xfId="1" applyFont="1" applyBorder="1" applyAlignment="1">
      <alignment horizontal="center" vertical="center"/>
    </xf>
    <xf numFmtId="0" fontId="13" fillId="0" borderId="4" xfId="1" applyFont="1" applyBorder="1" applyAlignment="1">
      <alignment horizontal="centerContinuous" vertical="center"/>
    </xf>
    <xf numFmtId="0" fontId="13" fillId="0" borderId="9" xfId="1" applyFont="1" applyBorder="1" applyAlignment="1">
      <alignment horizontal="center" vertical="center"/>
    </xf>
    <xf numFmtId="0" fontId="13" fillId="0" borderId="6" xfId="1" applyFont="1" applyBorder="1" applyAlignment="1">
      <alignment horizontal="center" vertical="center"/>
    </xf>
    <xf numFmtId="0" fontId="13" fillId="0" borderId="2" xfId="1" applyFont="1" applyBorder="1" applyAlignment="1">
      <alignment horizontal="right" vertical="center"/>
    </xf>
    <xf numFmtId="38" fontId="13" fillId="0" borderId="7" xfId="2" applyFont="1" applyFill="1" applyBorder="1" applyAlignment="1">
      <alignment vertical="center"/>
    </xf>
    <xf numFmtId="38" fontId="13" fillId="0" borderId="8" xfId="2" applyFont="1" applyFill="1" applyBorder="1" applyAlignment="1">
      <alignment vertical="center"/>
    </xf>
    <xf numFmtId="0" fontId="13" fillId="0" borderId="0" xfId="1" applyFont="1" applyAlignment="1">
      <alignment horizontal="right" vertical="center"/>
    </xf>
    <xf numFmtId="38" fontId="2" fillId="0" borderId="76" xfId="2" applyFont="1" applyFill="1" applyBorder="1" applyAlignment="1">
      <alignment horizontal="center" vertical="center"/>
    </xf>
    <xf numFmtId="0" fontId="13" fillId="0" borderId="7" xfId="1" applyFont="1" applyBorder="1" applyAlignment="1">
      <alignment vertical="center"/>
    </xf>
    <xf numFmtId="0" fontId="13" fillId="0" borderId="9" xfId="1" applyFont="1" applyBorder="1" applyAlignment="1">
      <alignment horizontal="center" vertical="center" wrapText="1"/>
    </xf>
    <xf numFmtId="183" fontId="13" fillId="0" borderId="2" xfId="2" applyNumberFormat="1" applyFont="1" applyBorder="1" applyAlignment="1">
      <alignment horizontal="right" vertical="center"/>
    </xf>
    <xf numFmtId="183" fontId="13" fillId="0" borderId="10" xfId="2" applyNumberFormat="1" applyFont="1" applyBorder="1" applyAlignment="1">
      <alignment horizontal="right" vertical="center"/>
    </xf>
    <xf numFmtId="183" fontId="13" fillId="0" borderId="3" xfId="2" applyNumberFormat="1" applyFont="1" applyBorder="1" applyAlignment="1">
      <alignment horizontal="right" vertical="center"/>
    </xf>
    <xf numFmtId="183" fontId="13" fillId="0" borderId="10" xfId="2" applyNumberFormat="1" applyFont="1" applyBorder="1" applyAlignment="1">
      <alignment horizontal="center" vertical="center"/>
    </xf>
    <xf numFmtId="183" fontId="13" fillId="0" borderId="3" xfId="2" applyNumberFormat="1" applyFont="1" applyBorder="1" applyAlignment="1">
      <alignment horizontal="center" vertical="center"/>
    </xf>
    <xf numFmtId="183" fontId="13" fillId="0" borderId="14" xfId="2" applyNumberFormat="1" applyFont="1" applyBorder="1" applyAlignment="1">
      <alignment horizontal="right" vertical="center"/>
    </xf>
    <xf numFmtId="183" fontId="13" fillId="0" borderId="0" xfId="2" applyNumberFormat="1" applyFont="1" applyBorder="1" applyAlignment="1">
      <alignment horizontal="right" vertical="center"/>
    </xf>
    <xf numFmtId="183" fontId="13" fillId="0" borderId="16" xfId="2" applyNumberFormat="1" applyFont="1" applyBorder="1" applyAlignment="1">
      <alignment horizontal="right" vertical="center"/>
    </xf>
    <xf numFmtId="183" fontId="13" fillId="0" borderId="0" xfId="2" applyNumberFormat="1" applyFont="1" applyBorder="1" applyAlignment="1">
      <alignment horizontal="center" vertical="center"/>
    </xf>
    <xf numFmtId="183" fontId="13" fillId="0" borderId="16" xfId="2" applyNumberFormat="1" applyFont="1" applyBorder="1" applyAlignment="1">
      <alignment horizontal="center" vertical="center"/>
    </xf>
    <xf numFmtId="0" fontId="13" fillId="0" borderId="54" xfId="1" applyFont="1" applyBorder="1" applyAlignment="1">
      <alignment horizontal="center" vertical="center"/>
    </xf>
    <xf numFmtId="183" fontId="13" fillId="0" borderId="39" xfId="2" applyNumberFormat="1" applyFont="1" applyBorder="1" applyAlignment="1">
      <alignment horizontal="right" vertical="center"/>
    </xf>
    <xf numFmtId="183" fontId="13" fillId="0" borderId="40" xfId="2" applyNumberFormat="1" applyFont="1" applyBorder="1" applyAlignment="1">
      <alignment horizontal="right" vertical="center"/>
    </xf>
    <xf numFmtId="183" fontId="13" fillId="0" borderId="18" xfId="2" applyNumberFormat="1" applyFont="1" applyBorder="1" applyAlignment="1">
      <alignment horizontal="right" vertical="center"/>
    </xf>
    <xf numFmtId="183" fontId="13" fillId="0" borderId="39" xfId="2" applyNumberFormat="1" applyFont="1" applyBorder="1" applyAlignment="1">
      <alignment horizontal="center" vertical="center"/>
    </xf>
    <xf numFmtId="183" fontId="13" fillId="0" borderId="40" xfId="2" applyNumberFormat="1" applyFont="1" applyBorder="1" applyAlignment="1">
      <alignment horizontal="center" vertical="center"/>
    </xf>
    <xf numFmtId="183" fontId="13" fillId="0" borderId="18" xfId="2" applyNumberFormat="1" applyFont="1" applyBorder="1" applyAlignment="1">
      <alignment horizontal="center" vertical="center"/>
    </xf>
    <xf numFmtId="0" fontId="13" fillId="0" borderId="81" xfId="1" applyFont="1" applyBorder="1" applyAlignment="1">
      <alignment horizontal="center" vertical="center"/>
    </xf>
    <xf numFmtId="183" fontId="13" fillId="0" borderId="41" xfId="2" applyNumberFormat="1" applyFont="1" applyBorder="1" applyAlignment="1">
      <alignment horizontal="right" vertical="center"/>
    </xf>
    <xf numFmtId="183" fontId="13" fillId="0" borderId="42" xfId="2" applyNumberFormat="1" applyFont="1" applyBorder="1" applyAlignment="1">
      <alignment horizontal="right" vertical="center"/>
    </xf>
    <xf numFmtId="183" fontId="13" fillId="0" borderId="43" xfId="2" applyNumberFormat="1" applyFont="1" applyBorder="1" applyAlignment="1">
      <alignment horizontal="right" vertical="center"/>
    </xf>
    <xf numFmtId="183" fontId="13" fillId="0" borderId="41" xfId="2" applyNumberFormat="1" applyFont="1" applyBorder="1" applyAlignment="1">
      <alignment horizontal="center" vertical="center"/>
    </xf>
    <xf numFmtId="183" fontId="13" fillId="0" borderId="42" xfId="2" applyNumberFormat="1" applyFont="1" applyBorder="1" applyAlignment="1">
      <alignment horizontal="center" vertical="center"/>
    </xf>
    <xf numFmtId="183" fontId="13" fillId="0" borderId="43" xfId="2" applyNumberFormat="1" applyFont="1" applyBorder="1" applyAlignment="1">
      <alignment horizontal="center" vertical="center"/>
    </xf>
    <xf numFmtId="0" fontId="2" fillId="0" borderId="56" xfId="5" applyFont="1" applyBorder="1" applyAlignment="1">
      <alignment horizontal="center" vertical="center" shrinkToFit="1"/>
    </xf>
    <xf numFmtId="183" fontId="13" fillId="0" borderId="22" xfId="2" applyNumberFormat="1" applyFont="1" applyBorder="1" applyAlignment="1">
      <alignment horizontal="right" vertical="center"/>
    </xf>
    <xf numFmtId="183" fontId="13" fillId="0" borderId="31" xfId="2" applyNumberFormat="1" applyFont="1" applyBorder="1" applyAlignment="1">
      <alignment horizontal="right" vertical="center"/>
    </xf>
    <xf numFmtId="183" fontId="13" fillId="0" borderId="30" xfId="2" applyNumberFormat="1" applyFont="1" applyBorder="1" applyAlignment="1">
      <alignment horizontal="right" vertical="center"/>
    </xf>
    <xf numFmtId="183" fontId="13" fillId="0" borderId="22" xfId="2" applyNumberFormat="1" applyFont="1" applyBorder="1" applyAlignment="1">
      <alignment horizontal="center" vertical="center"/>
    </xf>
    <xf numFmtId="183" fontId="13" fillId="0" borderId="31" xfId="2" applyNumberFormat="1" applyFont="1" applyBorder="1" applyAlignment="1">
      <alignment horizontal="center" vertical="center"/>
    </xf>
    <xf numFmtId="183" fontId="13" fillId="0" borderId="30" xfId="2" applyNumberFormat="1" applyFont="1" applyBorder="1" applyAlignment="1">
      <alignment horizontal="center" vertical="center"/>
    </xf>
    <xf numFmtId="183" fontId="13" fillId="0" borderId="14" xfId="2" applyNumberFormat="1" applyFont="1" applyBorder="1" applyAlignment="1">
      <alignment horizontal="center" vertical="center"/>
    </xf>
    <xf numFmtId="38" fontId="13" fillId="0" borderId="37" xfId="2" applyFont="1" applyBorder="1" applyAlignment="1">
      <alignment horizontal="center" vertical="center"/>
    </xf>
    <xf numFmtId="183" fontId="13" fillId="0" borderId="14" xfId="2" applyNumberFormat="1" applyFont="1" applyFill="1" applyBorder="1" applyAlignment="1">
      <alignment horizontal="right" vertical="center"/>
    </xf>
    <xf numFmtId="183" fontId="13" fillId="0" borderId="0" xfId="2" applyNumberFormat="1" applyFont="1" applyFill="1" applyBorder="1" applyAlignment="1">
      <alignment horizontal="right" vertical="center"/>
    </xf>
    <xf numFmtId="183" fontId="13" fillId="0" borderId="16" xfId="2" applyNumberFormat="1" applyFont="1" applyFill="1" applyBorder="1" applyAlignment="1">
      <alignment horizontal="right" vertical="center"/>
    </xf>
    <xf numFmtId="183" fontId="13" fillId="0" borderId="0" xfId="2" applyNumberFormat="1" applyFont="1" applyFill="1" applyBorder="1" applyAlignment="1">
      <alignment horizontal="center" vertical="center"/>
    </xf>
    <xf numFmtId="38" fontId="13" fillId="0" borderId="36" xfId="2" applyFont="1" applyBorder="1" applyAlignment="1">
      <alignment horizontal="center" vertical="center"/>
    </xf>
    <xf numFmtId="38" fontId="13" fillId="0" borderId="35" xfId="2" applyFont="1" applyBorder="1" applyAlignment="1">
      <alignment horizontal="center" vertical="center"/>
    </xf>
    <xf numFmtId="183" fontId="13" fillId="0" borderId="2" xfId="2" applyNumberFormat="1" applyFont="1" applyFill="1" applyBorder="1" applyAlignment="1">
      <alignment horizontal="right" vertical="center"/>
    </xf>
    <xf numFmtId="183" fontId="13" fillId="0" borderId="10" xfId="2" applyNumberFormat="1" applyFont="1" applyFill="1" applyBorder="1" applyAlignment="1">
      <alignment horizontal="right" vertical="center"/>
    </xf>
    <xf numFmtId="183" fontId="13" fillId="0" borderId="3" xfId="2" applyNumberFormat="1" applyFont="1" applyFill="1" applyBorder="1" applyAlignment="1">
      <alignment horizontal="right" vertical="center"/>
    </xf>
    <xf numFmtId="0" fontId="13" fillId="0" borderId="2" xfId="1" applyFont="1" applyBorder="1" applyAlignment="1">
      <alignment horizontal="right" vertical="center" wrapText="1"/>
    </xf>
    <xf numFmtId="0" fontId="13" fillId="0" borderId="0" xfId="1" applyFont="1" applyAlignment="1">
      <alignment horizontal="left" vertical="center"/>
    </xf>
    <xf numFmtId="0" fontId="13" fillId="0" borderId="0" xfId="1" applyFont="1" applyAlignment="1">
      <alignment horizontal="left" vertical="center" wrapText="1"/>
    </xf>
    <xf numFmtId="183" fontId="13" fillId="0" borderId="2" xfId="2" applyNumberFormat="1" applyFont="1" applyFill="1" applyBorder="1" applyAlignment="1">
      <alignment horizontal="right" vertical="center" indent="1"/>
    </xf>
    <xf numFmtId="183" fontId="13" fillId="0" borderId="10" xfId="2" applyNumberFormat="1" applyFont="1" applyFill="1" applyBorder="1" applyAlignment="1">
      <alignment horizontal="center" vertical="center"/>
    </xf>
    <xf numFmtId="41" fontId="13" fillId="0" borderId="0" xfId="1" applyNumberFormat="1" applyFont="1" applyAlignment="1">
      <alignment horizontal="left" vertical="center"/>
    </xf>
    <xf numFmtId="183" fontId="13" fillId="0" borderId="14" xfId="2" applyNumberFormat="1" applyFont="1" applyFill="1" applyBorder="1" applyAlignment="1">
      <alignment horizontal="right" vertical="center" indent="1"/>
    </xf>
    <xf numFmtId="0" fontId="13" fillId="0" borderId="56" xfId="1" applyFont="1" applyBorder="1" applyAlignment="1">
      <alignment horizontal="center" vertical="center"/>
    </xf>
    <xf numFmtId="183" fontId="13" fillId="0" borderId="39" xfId="2" applyNumberFormat="1" applyFont="1" applyFill="1" applyBorder="1" applyAlignment="1">
      <alignment horizontal="right" vertical="center" indent="1"/>
    </xf>
    <xf numFmtId="183" fontId="13" fillId="0" borderId="40" xfId="2" applyNumberFormat="1" applyFont="1" applyFill="1" applyBorder="1" applyAlignment="1">
      <alignment horizontal="right" vertical="center"/>
    </xf>
    <xf numFmtId="183" fontId="13" fillId="0" borderId="18" xfId="2" applyNumberFormat="1" applyFont="1" applyFill="1" applyBorder="1" applyAlignment="1">
      <alignment horizontal="right" vertical="center"/>
    </xf>
    <xf numFmtId="183" fontId="13" fillId="0" borderId="39" xfId="2" applyNumberFormat="1" applyFont="1" applyFill="1" applyBorder="1" applyAlignment="1">
      <alignment horizontal="right" vertical="center"/>
    </xf>
    <xf numFmtId="183" fontId="13" fillId="0" borderId="40" xfId="2" applyNumberFormat="1" applyFont="1" applyFill="1" applyBorder="1" applyAlignment="1">
      <alignment horizontal="center" vertical="center"/>
    </xf>
    <xf numFmtId="183" fontId="13" fillId="0" borderId="41" xfId="2" applyNumberFormat="1" applyFont="1" applyFill="1" applyBorder="1" applyAlignment="1">
      <alignment horizontal="right" vertical="center" indent="1"/>
    </xf>
    <xf numFmtId="183" fontId="13" fillId="0" borderId="42" xfId="2" applyNumberFormat="1" applyFont="1" applyFill="1" applyBorder="1" applyAlignment="1">
      <alignment horizontal="right" vertical="center"/>
    </xf>
    <xf numFmtId="183" fontId="13" fillId="0" borderId="43" xfId="2" applyNumberFormat="1" applyFont="1" applyFill="1" applyBorder="1" applyAlignment="1">
      <alignment horizontal="right" vertical="center"/>
    </xf>
    <xf numFmtId="183" fontId="13" fillId="0" borderId="41" xfId="2" applyNumberFormat="1" applyFont="1" applyFill="1" applyBorder="1" applyAlignment="1">
      <alignment horizontal="right" vertical="center"/>
    </xf>
    <xf numFmtId="183" fontId="13" fillId="0" borderId="42" xfId="2" applyNumberFormat="1" applyFont="1" applyFill="1" applyBorder="1" applyAlignment="1">
      <alignment horizontal="center" vertical="center"/>
    </xf>
    <xf numFmtId="0" fontId="2" fillId="0" borderId="37" xfId="5" applyFont="1" applyBorder="1" applyAlignment="1">
      <alignment horizontal="center" vertical="center" shrinkToFit="1"/>
    </xf>
    <xf numFmtId="183" fontId="13" fillId="0" borderId="22" xfId="2" applyNumberFormat="1" applyFont="1" applyFill="1" applyBorder="1" applyAlignment="1">
      <alignment horizontal="right" vertical="center" indent="1"/>
    </xf>
    <xf numFmtId="183" fontId="13" fillId="0" borderId="31" xfId="2" applyNumberFormat="1" applyFont="1" applyFill="1" applyBorder="1" applyAlignment="1">
      <alignment horizontal="right" vertical="center"/>
    </xf>
    <xf numFmtId="183" fontId="13" fillId="0" borderId="30" xfId="2" applyNumberFormat="1" applyFont="1" applyFill="1" applyBorder="1" applyAlignment="1">
      <alignment horizontal="right" vertical="center"/>
    </xf>
    <xf numFmtId="183" fontId="13" fillId="0" borderId="22" xfId="2" applyNumberFormat="1" applyFont="1" applyFill="1" applyBorder="1" applyAlignment="1">
      <alignment horizontal="right" vertical="center"/>
    </xf>
    <xf numFmtId="183" fontId="13" fillId="0" borderId="31" xfId="2" applyNumberFormat="1" applyFont="1" applyFill="1" applyBorder="1" applyAlignment="1">
      <alignment horizontal="center" vertical="center"/>
    </xf>
    <xf numFmtId="0" fontId="13" fillId="0" borderId="35" xfId="1" applyFont="1" applyBorder="1" applyAlignment="1">
      <alignment horizontal="right" vertical="top"/>
    </xf>
    <xf numFmtId="0" fontId="13" fillId="0" borderId="36" xfId="1" applyFont="1" applyBorder="1" applyAlignment="1">
      <alignment horizontal="left"/>
    </xf>
    <xf numFmtId="0" fontId="13" fillId="0" borderId="82" xfId="1" applyFont="1" applyBorder="1" applyAlignment="1">
      <alignment horizontal="center" vertical="center"/>
    </xf>
    <xf numFmtId="0" fontId="13" fillId="0" borderId="46" xfId="1" applyFont="1" applyBorder="1" applyAlignment="1">
      <alignment horizontal="center" vertical="center"/>
    </xf>
    <xf numFmtId="38" fontId="18" fillId="0" borderId="2" xfId="2" applyFont="1" applyFill="1" applyBorder="1" applyAlignment="1">
      <alignment vertical="center"/>
    </xf>
    <xf numFmtId="38" fontId="18" fillId="0" borderId="3" xfId="2" applyFont="1" applyFill="1" applyBorder="1" applyAlignment="1">
      <alignment vertical="center"/>
    </xf>
    <xf numFmtId="38" fontId="18" fillId="0" borderId="10" xfId="2" applyFont="1" applyFill="1" applyBorder="1" applyAlignment="1">
      <alignment vertical="center"/>
    </xf>
    <xf numFmtId="38" fontId="18" fillId="0" borderId="14" xfId="2" applyFont="1" applyFill="1" applyBorder="1" applyAlignment="1">
      <alignment vertical="center"/>
    </xf>
    <xf numFmtId="38" fontId="18" fillId="0" borderId="16" xfId="2" applyFont="1" applyFill="1" applyBorder="1" applyAlignment="1">
      <alignment vertical="center"/>
    </xf>
    <xf numFmtId="38" fontId="18" fillId="0" borderId="0" xfId="2" applyFont="1" applyFill="1" applyBorder="1" applyAlignment="1">
      <alignment vertical="center"/>
    </xf>
    <xf numFmtId="38" fontId="13" fillId="0" borderId="10" xfId="2" applyFont="1" applyBorder="1" applyAlignment="1">
      <alignment horizontal="center" vertical="center"/>
    </xf>
    <xf numFmtId="38" fontId="13" fillId="0" borderId="0" xfId="2" applyFont="1" applyBorder="1" applyAlignment="1">
      <alignment horizontal="center" vertical="center"/>
    </xf>
    <xf numFmtId="0" fontId="2" fillId="0" borderId="35" xfId="5" applyFont="1" applyBorder="1" applyAlignment="1">
      <alignment horizontal="center" vertical="center" shrinkToFit="1"/>
    </xf>
    <xf numFmtId="38" fontId="13" fillId="0" borderId="14" xfId="2" applyFont="1" applyBorder="1" applyAlignment="1">
      <alignment horizontal="center" vertical="center"/>
    </xf>
    <xf numFmtId="38" fontId="13" fillId="0" borderId="16" xfId="2" applyFont="1" applyBorder="1" applyAlignment="1">
      <alignment horizontal="center" vertical="center"/>
    </xf>
    <xf numFmtId="184" fontId="2" fillId="0" borderId="2" xfId="1" applyNumberFormat="1" applyFont="1" applyBorder="1" applyAlignment="1">
      <alignment horizontal="right" vertical="center" indent="1"/>
    </xf>
    <xf numFmtId="184" fontId="2" fillId="0" borderId="10" xfId="1" applyNumberFormat="1" applyFont="1" applyBorder="1" applyAlignment="1">
      <alignment horizontal="right" vertical="center" indent="1"/>
    </xf>
    <xf numFmtId="184" fontId="2" fillId="0" borderId="3" xfId="1" applyNumberFormat="1" applyFont="1" applyBorder="1" applyAlignment="1">
      <alignment horizontal="right" vertical="center" indent="1"/>
    </xf>
    <xf numFmtId="184" fontId="2" fillId="0" borderId="14" xfId="1" applyNumberFormat="1" applyFont="1" applyBorder="1" applyAlignment="1">
      <alignment horizontal="right" vertical="center" indent="1"/>
    </xf>
    <xf numFmtId="184" fontId="2" fillId="0" borderId="0" xfId="1" applyNumberFormat="1" applyFont="1" applyAlignment="1">
      <alignment horizontal="right" vertical="center" indent="1"/>
    </xf>
    <xf numFmtId="184" fontId="2" fillId="0" borderId="16" xfId="1" applyNumberFormat="1" applyFont="1" applyBorder="1" applyAlignment="1">
      <alignment horizontal="right" vertical="center" indent="1"/>
    </xf>
    <xf numFmtId="185" fontId="2" fillId="0" borderId="16" xfId="1" applyNumberFormat="1" applyFont="1" applyBorder="1" applyAlignment="1">
      <alignment horizontal="right" vertical="center" indent="1"/>
    </xf>
    <xf numFmtId="184" fontId="2" fillId="0" borderId="14" xfId="1" applyNumberFormat="1" applyFont="1" applyFill="1" applyBorder="1" applyAlignment="1">
      <alignment horizontal="right" vertical="center" indent="1"/>
    </xf>
    <xf numFmtId="184" fontId="2" fillId="0" borderId="0" xfId="1" applyNumberFormat="1" applyFont="1" applyFill="1" applyBorder="1" applyAlignment="1">
      <alignment horizontal="right" vertical="center" indent="1"/>
    </xf>
    <xf numFmtId="184" fontId="2" fillId="0" borderId="16" xfId="1" applyNumberFormat="1" applyFont="1" applyFill="1" applyBorder="1" applyAlignment="1">
      <alignment horizontal="right" vertical="center" indent="1"/>
    </xf>
    <xf numFmtId="0" fontId="2" fillId="0" borderId="14" xfId="1" applyFont="1" applyFill="1" applyBorder="1" applyAlignment="1">
      <alignment horizontal="right" vertical="center" indent="1"/>
    </xf>
    <xf numFmtId="184" fontId="2" fillId="0" borderId="0" xfId="1" applyNumberFormat="1" applyFont="1" applyFill="1" applyAlignment="1">
      <alignment horizontal="right" vertical="center" indent="1"/>
    </xf>
    <xf numFmtId="185" fontId="19" fillId="0" borderId="16" xfId="2" applyNumberFormat="1" applyFont="1" applyFill="1" applyBorder="1" applyAlignment="1">
      <alignment horizontal="right" vertical="center" indent="1"/>
    </xf>
    <xf numFmtId="184" fontId="2" fillId="0" borderId="0" xfId="1" applyNumberFormat="1" applyFont="1" applyAlignment="1">
      <alignment vertical="center"/>
    </xf>
    <xf numFmtId="0" fontId="20" fillId="0" borderId="0" xfId="1" applyFont="1" applyAlignment="1">
      <alignment horizontal="centerContinuous" vertical="center"/>
    </xf>
    <xf numFmtId="0" fontId="21" fillId="0" borderId="0" xfId="1" applyFont="1" applyAlignment="1">
      <alignment horizontal="centerContinuous" vertical="center"/>
    </xf>
    <xf numFmtId="0" fontId="22" fillId="0" borderId="0" xfId="1" applyFont="1" applyAlignment="1">
      <alignment horizontal="centerContinuous" vertical="center"/>
    </xf>
    <xf numFmtId="0" fontId="13" fillId="0" borderId="2" xfId="1" applyFont="1" applyBorder="1" applyAlignment="1">
      <alignment vertical="center"/>
    </xf>
    <xf numFmtId="0" fontId="13" fillId="0" borderId="3" xfId="1" applyFont="1" applyBorder="1" applyAlignment="1">
      <alignment horizontal="right" vertical="center"/>
    </xf>
    <xf numFmtId="0" fontId="13" fillId="0" borderId="8" xfId="1" applyFont="1" applyBorder="1" applyAlignment="1">
      <alignment vertical="center"/>
    </xf>
    <xf numFmtId="41" fontId="13" fillId="0" borderId="0" xfId="1" applyNumberFormat="1" applyFont="1" applyAlignment="1">
      <alignment vertical="center"/>
    </xf>
    <xf numFmtId="41" fontId="15" fillId="0" borderId="14" xfId="1" applyNumberFormat="1" applyFont="1" applyFill="1" applyBorder="1" applyAlignment="1">
      <alignment vertical="center"/>
    </xf>
    <xf numFmtId="41" fontId="15" fillId="0" borderId="17" xfId="1" applyNumberFormat="1" applyFont="1" applyFill="1" applyBorder="1" applyAlignment="1">
      <alignment vertical="center"/>
    </xf>
    <xf numFmtId="0" fontId="2" fillId="0" borderId="49" xfId="1" applyFont="1" applyBorder="1" applyAlignment="1">
      <alignment horizontal="center" vertical="center"/>
    </xf>
    <xf numFmtId="183" fontId="2" fillId="0" borderId="2" xfId="2" applyNumberFormat="1" applyFont="1" applyBorder="1" applyAlignment="1">
      <alignment horizontal="right" vertical="center" indent="2"/>
    </xf>
    <xf numFmtId="183" fontId="2" fillId="0" borderId="10" xfId="2" applyNumberFormat="1" applyFont="1" applyBorder="1" applyAlignment="1">
      <alignment horizontal="right" vertical="center" indent="2"/>
    </xf>
    <xf numFmtId="183" fontId="2" fillId="0" borderId="3" xfId="2" applyNumberFormat="1" applyFont="1" applyBorder="1" applyAlignment="1">
      <alignment horizontal="right" vertical="center" indent="2"/>
    </xf>
    <xf numFmtId="0" fontId="2" fillId="0" borderId="46" xfId="1" applyFont="1" applyBorder="1" applyAlignment="1">
      <alignment horizontal="center" vertical="center"/>
    </xf>
    <xf numFmtId="183" fontId="2" fillId="0" borderId="14" xfId="2" applyNumberFormat="1" applyFont="1" applyBorder="1" applyAlignment="1">
      <alignment horizontal="right" vertical="center" indent="2"/>
    </xf>
    <xf numFmtId="183" fontId="2" fillId="0" borderId="0" xfId="2" applyNumberFormat="1" applyFont="1" applyBorder="1" applyAlignment="1">
      <alignment horizontal="right" vertical="center" indent="2"/>
    </xf>
    <xf numFmtId="183" fontId="2" fillId="0" borderId="16" xfId="2" applyNumberFormat="1" applyFont="1" applyBorder="1" applyAlignment="1">
      <alignment horizontal="right" vertical="center" indent="2"/>
    </xf>
    <xf numFmtId="0" fontId="2" fillId="0" borderId="82" xfId="1" applyFont="1" applyBorder="1" applyAlignment="1">
      <alignment horizontal="center" vertical="center"/>
    </xf>
    <xf numFmtId="0" fontId="2" fillId="0" borderId="52" xfId="1" applyFont="1" applyBorder="1" applyAlignment="1">
      <alignment horizontal="center" vertical="center"/>
    </xf>
    <xf numFmtId="0" fontId="2" fillId="0" borderId="3" xfId="1" applyFont="1" applyBorder="1" applyAlignment="1">
      <alignment horizontal="center" vertical="center"/>
    </xf>
    <xf numFmtId="0" fontId="2" fillId="0" borderId="53" xfId="1" applyFont="1" applyBorder="1" applyAlignment="1">
      <alignment horizontal="center" vertical="center"/>
    </xf>
    <xf numFmtId="0" fontId="2" fillId="0" borderId="13" xfId="1" applyFont="1" applyBorder="1" applyAlignment="1">
      <alignment horizontal="center" vertical="center"/>
    </xf>
    <xf numFmtId="0" fontId="2" fillId="0" borderId="8" xfId="1" applyFont="1" applyBorder="1" applyAlignment="1">
      <alignment horizontal="center" vertical="center"/>
    </xf>
    <xf numFmtId="0" fontId="2" fillId="0" borderId="83" xfId="1" applyFont="1" applyBorder="1" applyAlignment="1">
      <alignment horizontal="center" vertical="center"/>
    </xf>
    <xf numFmtId="183" fontId="19" fillId="0" borderId="14" xfId="2" applyNumberFormat="1" applyFont="1" applyFill="1" applyBorder="1" applyAlignment="1">
      <alignment horizontal="right" vertical="center" indent="2"/>
    </xf>
    <xf numFmtId="183" fontId="19" fillId="0" borderId="0" xfId="2" applyNumberFormat="1" applyFont="1" applyFill="1" applyBorder="1" applyAlignment="1">
      <alignment horizontal="right" vertical="center" indent="2"/>
    </xf>
    <xf numFmtId="183" fontId="19" fillId="0" borderId="16" xfId="2" applyNumberFormat="1" applyFont="1" applyFill="1" applyBorder="1" applyAlignment="1">
      <alignment horizontal="right" vertical="center" indent="2"/>
    </xf>
    <xf numFmtId="186" fontId="23" fillId="0" borderId="0" xfId="5" applyNumberFormat="1" applyFont="1" applyAlignment="1">
      <alignment vertical="center"/>
    </xf>
    <xf numFmtId="186" fontId="24" fillId="0" borderId="0" xfId="5" applyNumberFormat="1" applyFont="1" applyAlignment="1">
      <alignment vertical="center"/>
    </xf>
    <xf numFmtId="0" fontId="6" fillId="0" borderId="0" xfId="5"/>
    <xf numFmtId="0" fontId="26" fillId="0" borderId="0" xfId="5" applyFont="1" applyAlignment="1">
      <alignment horizontal="left"/>
    </xf>
    <xf numFmtId="186" fontId="23" fillId="0" borderId="0" xfId="2" applyNumberFormat="1" applyFont="1" applyFill="1" applyAlignment="1">
      <alignment vertical="center"/>
    </xf>
    <xf numFmtId="186" fontId="9" fillId="0" borderId="0" xfId="2" applyNumberFormat="1" applyFont="1" applyFill="1" applyAlignment="1">
      <alignment vertical="center"/>
    </xf>
    <xf numFmtId="186" fontId="9" fillId="0" borderId="0" xfId="2" applyNumberFormat="1" applyFont="1" applyFill="1" applyAlignment="1">
      <alignment horizontal="right" vertical="center"/>
    </xf>
    <xf numFmtId="186" fontId="17" fillId="0" borderId="105" xfId="5" applyNumberFormat="1" applyFont="1" applyBorder="1" applyAlignment="1">
      <alignment vertical="center"/>
    </xf>
    <xf numFmtId="186" fontId="17" fillId="0" borderId="98" xfId="5" applyNumberFormat="1" applyFont="1" applyBorder="1" applyAlignment="1">
      <alignment vertical="center"/>
    </xf>
    <xf numFmtId="186" fontId="17" fillId="0" borderId="4" xfId="5" applyNumberFormat="1" applyFont="1" applyBorder="1" applyAlignment="1">
      <alignment vertical="center"/>
    </xf>
    <xf numFmtId="186" fontId="17" fillId="0" borderId="104" xfId="5" applyNumberFormat="1" applyFont="1" applyBorder="1" applyAlignment="1">
      <alignment vertical="center"/>
    </xf>
    <xf numFmtId="186" fontId="17" fillId="0" borderId="106" xfId="5" applyNumberFormat="1" applyFont="1" applyBorder="1" applyAlignment="1">
      <alignment vertical="center"/>
    </xf>
    <xf numFmtId="186" fontId="17" fillId="0" borderId="107" xfId="5" applyNumberFormat="1" applyFont="1" applyBorder="1" applyAlignment="1">
      <alignment vertical="center"/>
    </xf>
    <xf numFmtId="186" fontId="17" fillId="0" borderId="108" xfId="5" applyNumberFormat="1" applyFont="1" applyBorder="1" applyAlignment="1">
      <alignment vertical="center"/>
    </xf>
    <xf numFmtId="0" fontId="17" fillId="0" borderId="0" xfId="5" applyFont="1"/>
    <xf numFmtId="0" fontId="2" fillId="0" borderId="0" xfId="5" applyFont="1"/>
    <xf numFmtId="0" fontId="17" fillId="0" borderId="0" xfId="5" applyFont="1" applyAlignment="1">
      <alignment horizontal="right"/>
    </xf>
    <xf numFmtId="0" fontId="31" fillId="0" borderId="0" xfId="7" applyFont="1" applyAlignment="1">
      <alignment vertical="center"/>
    </xf>
    <xf numFmtId="0" fontId="31" fillId="0" borderId="0" xfId="7" applyFont="1" applyAlignment="1">
      <alignment horizontal="center" vertical="center"/>
    </xf>
    <xf numFmtId="0" fontId="31" fillId="0" borderId="0" xfId="7" applyFont="1" applyAlignment="1">
      <alignment horizontal="right" vertical="center"/>
    </xf>
    <xf numFmtId="0" fontId="31" fillId="0" borderId="2" xfId="7" applyFont="1" applyBorder="1" applyAlignment="1">
      <alignment horizontal="center" vertical="center"/>
    </xf>
    <xf numFmtId="0" fontId="31" fillId="0" borderId="3" xfId="7" applyFont="1" applyBorder="1" applyAlignment="1">
      <alignment vertical="center"/>
    </xf>
    <xf numFmtId="0" fontId="31" fillId="0" borderId="4" xfId="7" applyFont="1" applyBorder="1" applyAlignment="1">
      <alignment vertical="center"/>
    </xf>
    <xf numFmtId="0" fontId="31" fillId="0" borderId="5" xfId="7" applyFont="1" applyBorder="1" applyAlignment="1">
      <alignment vertical="center"/>
    </xf>
    <xf numFmtId="0" fontId="31" fillId="0" borderId="14" xfId="7" applyFont="1" applyBorder="1" applyAlignment="1">
      <alignment horizontal="center" vertical="center"/>
    </xf>
    <xf numFmtId="0" fontId="31" fillId="0" borderId="16" xfId="7" applyFont="1" applyBorder="1" applyAlignment="1">
      <alignment vertical="center"/>
    </xf>
    <xf numFmtId="0" fontId="31" fillId="0" borderId="7" xfId="7" applyFont="1" applyBorder="1" applyAlignment="1">
      <alignment horizontal="center" vertical="center"/>
    </xf>
    <xf numFmtId="0" fontId="31" fillId="0" borderId="8" xfId="7" applyFont="1" applyBorder="1" applyAlignment="1">
      <alignment vertical="center"/>
    </xf>
    <xf numFmtId="3" fontId="31" fillId="0" borderId="0" xfId="7" applyNumberFormat="1" applyFont="1" applyAlignment="1">
      <alignment horizontal="center" vertical="center"/>
    </xf>
    <xf numFmtId="0" fontId="31" fillId="0" borderId="5" xfId="7" applyFont="1" applyBorder="1" applyAlignment="1">
      <alignment horizontal="distributed" vertical="center"/>
    </xf>
    <xf numFmtId="0" fontId="31" fillId="0" borderId="6" xfId="7" applyFont="1" applyBorder="1" applyAlignment="1">
      <alignment horizontal="distributed" vertical="center"/>
    </xf>
    <xf numFmtId="189" fontId="31" fillId="0" borderId="0" xfId="7" applyNumberFormat="1" applyFont="1" applyAlignment="1">
      <alignment horizontal="center" vertical="center"/>
    </xf>
    <xf numFmtId="0" fontId="31" fillId="0" borderId="0" xfId="7" applyFont="1" applyAlignment="1">
      <alignment horizontal="left" vertical="center"/>
    </xf>
    <xf numFmtId="3" fontId="2" fillId="0" borderId="44" xfId="1" applyNumberFormat="1" applyFont="1" applyFill="1" applyBorder="1" applyAlignment="1">
      <alignment horizontal="right" vertical="center"/>
    </xf>
    <xf numFmtId="38" fontId="2" fillId="0" borderId="128" xfId="6" applyFont="1" applyFill="1" applyBorder="1" applyAlignment="1">
      <alignment horizontal="right" vertical="center"/>
    </xf>
    <xf numFmtId="38" fontId="2" fillId="0" borderId="44" xfId="6" applyFont="1" applyFill="1" applyBorder="1" applyAlignment="1">
      <alignment horizontal="right" vertical="center"/>
    </xf>
    <xf numFmtId="0" fontId="33" fillId="0" borderId="0" xfId="7" applyFont="1" applyAlignment="1">
      <alignment vertical="center"/>
    </xf>
    <xf numFmtId="0" fontId="35" fillId="0" borderId="0" xfId="7" applyFont="1" applyAlignment="1">
      <alignment vertical="center"/>
    </xf>
    <xf numFmtId="0" fontId="36" fillId="0" borderId="0" xfId="7" applyFont="1" applyAlignment="1">
      <alignment vertical="center"/>
    </xf>
    <xf numFmtId="0" fontId="31" fillId="0" borderId="0" xfId="7" applyFont="1"/>
    <xf numFmtId="0" fontId="38" fillId="0" borderId="0" xfId="7" applyFont="1" applyAlignment="1">
      <alignment horizontal="centerContinuous" vertical="center"/>
    </xf>
    <xf numFmtId="0" fontId="38" fillId="0" borderId="0" xfId="7" applyFont="1" applyAlignment="1">
      <alignment horizontal="centerContinuous"/>
    </xf>
    <xf numFmtId="0" fontId="31" fillId="0" borderId="119" xfId="7" applyFont="1" applyBorder="1" applyAlignment="1">
      <alignment vertical="center"/>
    </xf>
    <xf numFmtId="0" fontId="31" fillId="0" borderId="118" xfId="7" applyFont="1" applyBorder="1" applyAlignment="1">
      <alignment vertical="center"/>
    </xf>
    <xf numFmtId="3" fontId="31" fillId="0" borderId="39" xfId="7" applyNumberFormat="1" applyFont="1" applyFill="1" applyBorder="1" applyAlignment="1">
      <alignment vertical="center"/>
    </xf>
    <xf numFmtId="3" fontId="31" fillId="0" borderId="121" xfId="7" applyNumberFormat="1" applyFont="1" applyFill="1" applyBorder="1" applyAlignment="1">
      <alignment vertical="center"/>
    </xf>
    <xf numFmtId="3" fontId="31" fillId="0" borderId="41" xfId="7" applyNumberFormat="1" applyFont="1" applyFill="1" applyBorder="1" applyAlignment="1">
      <alignment vertical="center"/>
    </xf>
    <xf numFmtId="3" fontId="31" fillId="0" borderId="123" xfId="7" applyNumberFormat="1" applyFont="1" applyFill="1" applyBorder="1" applyAlignment="1">
      <alignment vertical="center"/>
    </xf>
    <xf numFmtId="3" fontId="31" fillId="0" borderId="125" xfId="7" applyNumberFormat="1" applyFont="1" applyFill="1" applyBorder="1" applyAlignment="1">
      <alignment vertical="center"/>
    </xf>
    <xf numFmtId="3" fontId="31" fillId="0" borderId="126" xfId="7" applyNumberFormat="1" applyFont="1" applyFill="1" applyBorder="1" applyAlignment="1">
      <alignment vertical="center"/>
    </xf>
    <xf numFmtId="0" fontId="31" fillId="0" borderId="0" xfId="7" applyFont="1" applyAlignment="1">
      <alignment horizontal="distributed" vertical="center"/>
    </xf>
    <xf numFmtId="0" fontId="31" fillId="0" borderId="16" xfId="7" applyFont="1" applyBorder="1" applyAlignment="1">
      <alignment horizontal="distributed" vertical="center"/>
    </xf>
    <xf numFmtId="0" fontId="31" fillId="0" borderId="30" xfId="7" applyFont="1" applyBorder="1" applyAlignment="1">
      <alignment horizontal="distributed" vertical="center"/>
    </xf>
    <xf numFmtId="38" fontId="31" fillId="0" borderId="41" xfId="2" applyFont="1" applyFill="1" applyBorder="1" applyAlignment="1">
      <alignment vertical="center"/>
    </xf>
    <xf numFmtId="38" fontId="31" fillId="0" borderId="123" xfId="2" applyFont="1" applyFill="1" applyBorder="1" applyAlignment="1">
      <alignment vertical="center"/>
    </xf>
    <xf numFmtId="0" fontId="31" fillId="0" borderId="21" xfId="7" applyFont="1" applyBorder="1" applyAlignment="1">
      <alignment horizontal="distributed" vertical="center"/>
    </xf>
    <xf numFmtId="0" fontId="31" fillId="0" borderId="41" xfId="7" applyFont="1" applyFill="1" applyBorder="1" applyAlignment="1">
      <alignment vertical="center"/>
    </xf>
    <xf numFmtId="0" fontId="31" fillId="0" borderId="123" xfId="7" applyFont="1" applyFill="1" applyBorder="1" applyAlignment="1">
      <alignment vertical="center"/>
    </xf>
    <xf numFmtId="3" fontId="31" fillId="0" borderId="44" xfId="7" applyNumberFormat="1" applyFont="1" applyFill="1" applyBorder="1" applyAlignment="1">
      <alignment vertical="center"/>
    </xf>
    <xf numFmtId="3" fontId="31" fillId="0" borderId="128" xfId="7" applyNumberFormat="1" applyFont="1" applyFill="1" applyBorder="1" applyAlignment="1">
      <alignment vertical="center"/>
    </xf>
    <xf numFmtId="0" fontId="31" fillId="2" borderId="0" xfId="7" applyFont="1" applyFill="1"/>
    <xf numFmtId="0" fontId="39" fillId="0" borderId="0" xfId="7" applyFont="1"/>
    <xf numFmtId="0" fontId="2" fillId="0" borderId="2" xfId="1" applyFont="1" applyBorder="1" applyAlignment="1">
      <alignment horizontal="right" vertical="center"/>
    </xf>
    <xf numFmtId="0" fontId="2" fillId="0" borderId="2" xfId="1" applyFont="1" applyBorder="1" applyAlignment="1">
      <alignment horizontal="center" vertical="center" shrinkToFit="1"/>
    </xf>
    <xf numFmtId="38" fontId="2" fillId="0" borderId="2" xfId="2" applyFont="1" applyBorder="1" applyAlignment="1">
      <alignment horizontal="center" vertical="center"/>
    </xf>
    <xf numFmtId="38" fontId="2" fillId="0" borderId="35" xfId="2" applyFont="1" applyBorder="1" applyAlignment="1">
      <alignment horizontal="center" vertical="center"/>
    </xf>
    <xf numFmtId="180" fontId="2" fillId="0" borderId="3" xfId="2" applyNumberFormat="1" applyFont="1" applyBorder="1" applyAlignment="1">
      <alignment horizontal="center" vertical="center"/>
    </xf>
    <xf numFmtId="189" fontId="2" fillId="0" borderId="3" xfId="8" applyNumberFormat="1" applyFont="1" applyBorder="1" applyAlignment="1">
      <alignment horizontal="center" vertical="center"/>
    </xf>
    <xf numFmtId="0" fontId="2" fillId="0" borderId="14" xfId="1" applyFont="1" applyBorder="1" applyAlignment="1">
      <alignment horizontal="center" vertical="center" shrinkToFit="1"/>
    </xf>
    <xf numFmtId="38" fontId="2" fillId="0" borderId="14" xfId="2" applyFont="1" applyBorder="1" applyAlignment="1">
      <alignment horizontal="center" vertical="center"/>
    </xf>
    <xf numFmtId="38" fontId="2" fillId="0" borderId="37" xfId="2" applyFont="1" applyBorder="1" applyAlignment="1">
      <alignment horizontal="center" vertical="center"/>
    </xf>
    <xf numFmtId="180" fontId="2" fillId="0" borderId="16" xfId="2" applyNumberFormat="1" applyFont="1" applyBorder="1" applyAlignment="1">
      <alignment horizontal="center" vertical="center"/>
    </xf>
    <xf numFmtId="189" fontId="2" fillId="0" borderId="16" xfId="8" applyNumberFormat="1" applyFont="1" applyBorder="1" applyAlignment="1">
      <alignment horizontal="center" vertical="center"/>
    </xf>
    <xf numFmtId="0" fontId="2" fillId="0" borderId="14" xfId="1" applyFont="1" applyBorder="1" applyAlignment="1">
      <alignment horizontal="center" vertical="center"/>
    </xf>
    <xf numFmtId="0" fontId="2" fillId="0" borderId="14" xfId="5" applyFont="1" applyBorder="1" applyAlignment="1">
      <alignment horizontal="center" vertical="center" shrinkToFit="1"/>
    </xf>
    <xf numFmtId="0" fontId="2" fillId="0" borderId="2" xfId="1" applyFont="1" applyBorder="1" applyAlignment="1">
      <alignment horizontal="center" vertical="center"/>
    </xf>
    <xf numFmtId="38" fontId="2" fillId="0" borderId="14" xfId="2" applyFont="1" applyFill="1" applyBorder="1" applyAlignment="1">
      <alignment horizontal="center" vertical="center"/>
    </xf>
    <xf numFmtId="38" fontId="2" fillId="0" borderId="37" xfId="2" applyFont="1" applyFill="1" applyBorder="1" applyAlignment="1">
      <alignment horizontal="center" vertical="center"/>
    </xf>
    <xf numFmtId="180" fontId="2" fillId="0" borderId="16" xfId="2" applyNumberFormat="1" applyFont="1" applyFill="1" applyBorder="1" applyAlignment="1">
      <alignment horizontal="center" vertical="center"/>
    </xf>
    <xf numFmtId="38" fontId="2" fillId="0" borderId="35" xfId="2" applyFont="1" applyFill="1" applyBorder="1" applyAlignment="1">
      <alignment horizontal="center" vertical="center"/>
    </xf>
    <xf numFmtId="189" fontId="2" fillId="0" borderId="16" xfId="8" applyNumberFormat="1" applyFont="1" applyFill="1" applyBorder="1" applyAlignment="1">
      <alignment horizontal="center" vertical="center"/>
    </xf>
    <xf numFmtId="38" fontId="2" fillId="0" borderId="7" xfId="2" applyFont="1" applyFill="1" applyBorder="1" applyAlignment="1">
      <alignment horizontal="center" vertical="center"/>
    </xf>
    <xf numFmtId="38" fontId="2" fillId="0" borderId="36" xfId="2" applyFont="1" applyFill="1" applyBorder="1" applyAlignment="1">
      <alignment horizontal="center" vertical="center"/>
    </xf>
    <xf numFmtId="0" fontId="2" fillId="0" borderId="2" xfId="1" applyFont="1" applyBorder="1" applyAlignment="1">
      <alignment horizontal="centerContinuous" vertical="center"/>
    </xf>
    <xf numFmtId="0" fontId="2" fillId="0" borderId="10" xfId="1" applyFont="1" applyBorder="1" applyAlignment="1">
      <alignment horizontal="centerContinuous" vertical="center"/>
    </xf>
    <xf numFmtId="0" fontId="2" fillId="0" borderId="3" xfId="1" applyFont="1" applyBorder="1" applyAlignment="1">
      <alignment horizontal="centerContinuous" vertical="center"/>
    </xf>
    <xf numFmtId="0" fontId="2" fillId="0" borderId="44"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129"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128" xfId="1" applyFont="1" applyBorder="1" applyAlignment="1">
      <alignment horizontal="center" vertical="center" wrapText="1"/>
    </xf>
    <xf numFmtId="38" fontId="13" fillId="0" borderId="46" xfId="2" applyFont="1" applyFill="1" applyBorder="1" applyAlignment="1">
      <alignment horizontal="center" vertical="center"/>
    </xf>
    <xf numFmtId="0" fontId="2" fillId="0" borderId="0" xfId="1" applyFont="1" applyAlignment="1">
      <alignment horizontal="center" vertical="center" wrapText="1"/>
    </xf>
    <xf numFmtId="177" fontId="2" fillId="0" borderId="2" xfId="2" applyNumberFormat="1" applyFont="1" applyFill="1" applyBorder="1" applyAlignment="1">
      <alignment horizontal="right" vertical="center"/>
    </xf>
    <xf numFmtId="177" fontId="2" fillId="0" borderId="10" xfId="2" applyNumberFormat="1" applyFont="1" applyFill="1" applyBorder="1" applyAlignment="1">
      <alignment horizontal="right" vertical="center"/>
    </xf>
    <xf numFmtId="177" fontId="2" fillId="0" borderId="10" xfId="2" applyNumberFormat="1" applyFont="1" applyFill="1" applyBorder="1" applyAlignment="1">
      <alignment horizontal="center" vertical="center"/>
    </xf>
    <xf numFmtId="177" fontId="2" fillId="0" borderId="2" xfId="2" applyNumberFormat="1" applyFont="1" applyFill="1" applyBorder="1" applyAlignment="1">
      <alignment horizontal="center" vertical="center"/>
    </xf>
    <xf numFmtId="177" fontId="2" fillId="0" borderId="3" xfId="2" applyNumberFormat="1" applyFont="1" applyFill="1" applyBorder="1" applyAlignment="1">
      <alignment horizontal="center" vertical="center"/>
    </xf>
    <xf numFmtId="177" fontId="2" fillId="0" borderId="14" xfId="2" applyNumberFormat="1" applyFont="1" applyFill="1" applyBorder="1" applyAlignment="1">
      <alignment horizontal="right" vertical="center"/>
    </xf>
    <xf numFmtId="177" fontId="2" fillId="0" borderId="0" xfId="2" applyNumberFormat="1" applyFont="1" applyFill="1" applyBorder="1" applyAlignment="1">
      <alignment horizontal="right" vertical="center"/>
    </xf>
    <xf numFmtId="177" fontId="2" fillId="0" borderId="0" xfId="2" applyNumberFormat="1" applyFont="1" applyFill="1" applyBorder="1" applyAlignment="1">
      <alignment horizontal="center" vertical="center"/>
    </xf>
    <xf numFmtId="177" fontId="2" fillId="0" borderId="14" xfId="2" applyNumberFormat="1" applyFont="1" applyFill="1" applyBorder="1" applyAlignment="1">
      <alignment horizontal="center" vertical="center"/>
    </xf>
    <xf numFmtId="177" fontId="2" fillId="0" borderId="16" xfId="2" applyNumberFormat="1" applyFont="1" applyFill="1" applyBorder="1" applyAlignment="1">
      <alignment horizontal="center" vertical="center"/>
    </xf>
    <xf numFmtId="177" fontId="2" fillId="0" borderId="14" xfId="2" applyNumberFormat="1" applyFont="1" applyFill="1" applyBorder="1" applyAlignment="1">
      <alignment vertical="center"/>
    </xf>
    <xf numFmtId="177" fontId="2" fillId="0" borderId="0" xfId="2" applyNumberFormat="1" applyFont="1" applyFill="1" applyBorder="1" applyAlignment="1">
      <alignment vertical="center"/>
    </xf>
    <xf numFmtId="177" fontId="2" fillId="0" borderId="16" xfId="2" applyNumberFormat="1" applyFont="1" applyFill="1" applyBorder="1" applyAlignment="1">
      <alignment vertical="center"/>
    </xf>
    <xf numFmtId="177" fontId="2" fillId="0" borderId="7" xfId="2" applyNumberFormat="1" applyFont="1" applyFill="1" applyBorder="1" applyAlignment="1">
      <alignment vertical="center"/>
    </xf>
    <xf numFmtId="177" fontId="2" fillId="0" borderId="1" xfId="2" applyNumberFormat="1" applyFont="1" applyFill="1" applyBorder="1" applyAlignment="1">
      <alignment vertical="center"/>
    </xf>
    <xf numFmtId="177" fontId="2" fillId="0" borderId="8" xfId="2" applyNumberFormat="1" applyFont="1" applyFill="1" applyBorder="1" applyAlignment="1">
      <alignment vertical="center"/>
    </xf>
    <xf numFmtId="38" fontId="2" fillId="0" borderId="2" xfId="2" applyFont="1" applyFill="1" applyBorder="1" applyAlignment="1">
      <alignment horizontal="center" vertical="center"/>
    </xf>
    <xf numFmtId="179" fontId="2" fillId="0" borderId="0" xfId="1" applyNumberFormat="1" applyFont="1" applyAlignment="1">
      <alignment vertical="center"/>
    </xf>
    <xf numFmtId="182" fontId="2" fillId="0" borderId="0" xfId="1" applyNumberFormat="1" applyFont="1" applyAlignment="1">
      <alignment horizontal="center" vertical="center"/>
    </xf>
    <xf numFmtId="193" fontId="2" fillId="0" borderId="0" xfId="1" applyNumberFormat="1" applyFont="1" applyAlignment="1">
      <alignment horizontal="center" vertical="center"/>
    </xf>
    <xf numFmtId="180" fontId="2" fillId="0" borderId="3" xfId="2" applyNumberFormat="1" applyFont="1" applyFill="1" applyBorder="1" applyAlignment="1">
      <alignment horizontal="center" vertical="center"/>
    </xf>
    <xf numFmtId="189" fontId="2" fillId="0" borderId="3" xfId="8" applyNumberFormat="1" applyFont="1" applyFill="1" applyBorder="1" applyAlignment="1">
      <alignment horizontal="center" vertical="center"/>
    </xf>
    <xf numFmtId="38" fontId="2" fillId="0" borderId="0" xfId="2" applyFont="1" applyAlignment="1">
      <alignment horizontal="right" vertical="center"/>
    </xf>
    <xf numFmtId="38" fontId="2" fillId="0" borderId="132" xfId="2" applyFont="1" applyBorder="1" applyAlignment="1">
      <alignment horizontal="center" vertical="center" wrapText="1"/>
    </xf>
    <xf numFmtId="38" fontId="2" fillId="0" borderId="35" xfId="2" applyFont="1" applyBorder="1" applyAlignment="1">
      <alignment horizontal="distributed" vertical="center"/>
    </xf>
    <xf numFmtId="38" fontId="2" fillId="0" borderId="37" xfId="2" applyFont="1" applyBorder="1" applyAlignment="1">
      <alignment horizontal="distributed" vertical="center"/>
    </xf>
    <xf numFmtId="38" fontId="2" fillId="0" borderId="36" xfId="2" applyFont="1" applyBorder="1" applyAlignment="1">
      <alignment horizontal="distributed" vertical="center"/>
    </xf>
    <xf numFmtId="38" fontId="2" fillId="0" borderId="70" xfId="2" applyFont="1" applyBorder="1" applyAlignment="1">
      <alignment horizontal="distributed" vertical="center"/>
    </xf>
    <xf numFmtId="38" fontId="2" fillId="0" borderId="0" xfId="2" applyFont="1" applyBorder="1" applyAlignment="1">
      <alignment vertical="center"/>
    </xf>
    <xf numFmtId="38" fontId="2" fillId="0" borderId="0" xfId="2" applyFont="1" applyBorder="1" applyAlignment="1">
      <alignment horizontal="distributed" vertical="center"/>
    </xf>
    <xf numFmtId="38" fontId="13" fillId="0" borderId="0" xfId="2" applyFont="1" applyAlignment="1">
      <alignment horizontal="right" vertical="center"/>
    </xf>
    <xf numFmtId="38" fontId="2" fillId="0" borderId="35" xfId="2" applyFont="1" applyBorder="1" applyAlignment="1">
      <alignment horizontal="center" vertical="center" shrinkToFit="1"/>
    </xf>
    <xf numFmtId="0" fontId="2" fillId="0" borderId="9" xfId="5" applyFont="1" applyBorder="1" applyAlignment="1">
      <alignment horizontal="center" vertical="center" shrinkToFit="1"/>
    </xf>
    <xf numFmtId="38" fontId="2" fillId="0" borderId="9" xfId="2" applyFont="1" applyBorder="1" applyAlignment="1">
      <alignment horizontal="center" vertical="center" shrinkToFit="1"/>
    </xf>
    <xf numFmtId="38" fontId="2" fillId="0" borderId="2" xfId="2" applyFont="1" applyBorder="1" applyAlignment="1">
      <alignment vertical="center"/>
    </xf>
    <xf numFmtId="38" fontId="2" fillId="0" borderId="10" xfId="2" applyFont="1" applyBorder="1" applyAlignment="1">
      <alignment horizontal="right" vertical="center"/>
    </xf>
    <xf numFmtId="38" fontId="2" fillId="0" borderId="10" xfId="2" applyFont="1" applyBorder="1" applyAlignment="1">
      <alignment vertical="center"/>
    </xf>
    <xf numFmtId="38" fontId="2" fillId="0" borderId="14" xfId="2" applyFont="1" applyBorder="1" applyAlignment="1">
      <alignment vertical="center"/>
    </xf>
    <xf numFmtId="38" fontId="2" fillId="0" borderId="80" xfId="2" applyFont="1" applyBorder="1" applyAlignment="1">
      <alignment horizontal="distributed" vertical="center"/>
    </xf>
    <xf numFmtId="38" fontId="2" fillId="0" borderId="26" xfId="2" applyFont="1" applyBorder="1" applyAlignment="1">
      <alignment vertical="center"/>
    </xf>
    <xf numFmtId="38" fontId="2" fillId="0" borderId="28" xfId="2" applyFont="1" applyBorder="1" applyAlignment="1">
      <alignment horizontal="right" vertical="center"/>
    </xf>
    <xf numFmtId="38" fontId="2" fillId="0" borderId="28" xfId="2" applyFont="1" applyBorder="1" applyAlignment="1">
      <alignment vertical="center"/>
    </xf>
    <xf numFmtId="38" fontId="2" fillId="0" borderId="28" xfId="2" applyFont="1" applyFill="1" applyBorder="1" applyAlignment="1">
      <alignment vertical="center"/>
    </xf>
    <xf numFmtId="38" fontId="2" fillId="0" borderId="29" xfId="2" applyFont="1" applyFill="1" applyBorder="1" applyAlignment="1">
      <alignment vertical="center"/>
    </xf>
    <xf numFmtId="38" fontId="2" fillId="0" borderId="36" xfId="2" applyFont="1" applyBorder="1" applyAlignment="1">
      <alignment horizontal="center" vertical="center"/>
    </xf>
    <xf numFmtId="38" fontId="2" fillId="0" borderId="7" xfId="2" applyFont="1" applyBorder="1" applyAlignment="1">
      <alignment vertical="center"/>
    </xf>
    <xf numFmtId="38" fontId="2" fillId="0" borderId="1" xfId="2" applyFont="1" applyBorder="1" applyAlignment="1">
      <alignment vertical="center"/>
    </xf>
    <xf numFmtId="38" fontId="2" fillId="0" borderId="76" xfId="2" applyFont="1" applyBorder="1" applyAlignment="1">
      <alignment vertical="center"/>
    </xf>
    <xf numFmtId="38" fontId="2" fillId="0" borderId="59" xfId="2" applyFont="1" applyFill="1" applyBorder="1" applyAlignment="1">
      <alignment vertical="center"/>
    </xf>
    <xf numFmtId="38" fontId="2" fillId="0" borderId="0" xfId="2" applyFont="1" applyAlignment="1">
      <alignment horizontal="centerContinuous" vertical="center"/>
    </xf>
    <xf numFmtId="38" fontId="2" fillId="0" borderId="2" xfId="2" applyFont="1" applyBorder="1" applyAlignment="1">
      <alignment horizontal="center" vertical="center" shrinkToFit="1"/>
    </xf>
    <xf numFmtId="38" fontId="2" fillId="0" borderId="4" xfId="2" applyFont="1" applyBorder="1" applyAlignment="1">
      <alignment horizontal="center" vertical="center" shrinkToFit="1"/>
    </xf>
    <xf numFmtId="38" fontId="2" fillId="0" borderId="9" xfId="2" applyFont="1" applyBorder="1" applyAlignment="1">
      <alignment vertical="center"/>
    </xf>
    <xf numFmtId="38" fontId="2" fillId="0" borderId="9" xfId="2" applyFont="1" applyBorder="1" applyAlignment="1">
      <alignment horizontal="distributed" vertical="center"/>
    </xf>
    <xf numFmtId="38" fontId="2" fillId="0" borderId="0" xfId="2" applyFont="1" applyFill="1" applyAlignment="1">
      <alignment vertical="center"/>
    </xf>
    <xf numFmtId="38" fontId="2" fillId="0" borderId="55" xfId="2" applyFont="1" applyBorder="1" applyAlignment="1">
      <alignment horizontal="distributed" vertical="center"/>
    </xf>
    <xf numFmtId="38" fontId="2" fillId="0" borderId="131" xfId="2" applyFont="1" applyBorder="1" applyAlignment="1">
      <alignment horizontal="distributed" vertical="center"/>
    </xf>
    <xf numFmtId="38" fontId="13" fillId="0" borderId="131" xfId="2" applyFont="1" applyBorder="1" applyAlignment="1">
      <alignment horizontal="distributed" vertical="center" wrapText="1"/>
    </xf>
    <xf numFmtId="38" fontId="2" fillId="0" borderId="19" xfId="2" applyFont="1" applyBorder="1" applyAlignment="1">
      <alignment vertical="center"/>
    </xf>
    <xf numFmtId="38" fontId="2" fillId="0" borderId="20" xfId="2" applyFont="1" applyBorder="1" applyAlignment="1">
      <alignment horizontal="right" vertical="center"/>
    </xf>
    <xf numFmtId="38" fontId="2" fillId="0" borderId="20" xfId="2" applyFont="1" applyBorder="1" applyAlignment="1">
      <alignment vertical="center"/>
    </xf>
    <xf numFmtId="38" fontId="2" fillId="0" borderId="20" xfId="2" applyFont="1" applyFill="1" applyBorder="1" applyAlignment="1">
      <alignment vertical="center"/>
    </xf>
    <xf numFmtId="38" fontId="2" fillId="0" borderId="70" xfId="2" applyFont="1" applyBorder="1" applyAlignment="1">
      <alignment vertical="center"/>
    </xf>
    <xf numFmtId="38" fontId="2" fillId="0" borderId="1" xfId="2" applyFont="1" applyBorder="1" applyAlignment="1">
      <alignment horizontal="right" vertical="center"/>
    </xf>
    <xf numFmtId="38" fontId="2" fillId="0" borderId="58" xfId="2" applyFont="1" applyBorder="1" applyAlignment="1">
      <alignment vertical="center"/>
    </xf>
    <xf numFmtId="0" fontId="2" fillId="0" borderId="0" xfId="5" applyFont="1" applyAlignment="1">
      <alignment vertical="center"/>
    </xf>
    <xf numFmtId="38" fontId="2" fillId="0" borderId="6" xfId="2" applyFont="1" applyBorder="1" applyAlignment="1">
      <alignment horizontal="center" vertical="center" shrinkToFit="1"/>
    </xf>
    <xf numFmtId="38" fontId="2" fillId="0" borderId="119" xfId="2" applyFont="1" applyBorder="1" applyAlignment="1">
      <alignment horizontal="center" vertical="center" shrinkToFit="1"/>
    </xf>
    <xf numFmtId="3" fontId="11" fillId="0" borderId="11" xfId="1" applyNumberFormat="1" applyFont="1" applyFill="1" applyBorder="1" applyAlignment="1">
      <alignment vertical="center"/>
    </xf>
    <xf numFmtId="3" fontId="11" fillId="0" borderId="12" xfId="1" applyNumberFormat="1" applyFont="1" applyFill="1" applyBorder="1" applyAlignment="1">
      <alignment vertical="center"/>
    </xf>
    <xf numFmtId="179" fontId="9" fillId="0" borderId="12" xfId="1" applyNumberFormat="1" applyFont="1" applyFill="1" applyBorder="1" applyAlignment="1">
      <alignment vertical="center"/>
    </xf>
    <xf numFmtId="179" fontId="9" fillId="0" borderId="13" xfId="1" applyNumberFormat="1" applyFont="1" applyFill="1" applyBorder="1" applyAlignment="1">
      <alignment vertical="center"/>
    </xf>
    <xf numFmtId="3" fontId="9" fillId="0" borderId="11" xfId="1" applyNumberFormat="1" applyFont="1" applyFill="1" applyBorder="1" applyAlignment="1">
      <alignment vertical="center"/>
    </xf>
    <xf numFmtId="3" fontId="9" fillId="0" borderId="12" xfId="1" applyNumberFormat="1" applyFont="1" applyFill="1" applyBorder="1" applyAlignment="1">
      <alignment vertical="center"/>
    </xf>
    <xf numFmtId="3" fontId="11" fillId="0" borderId="22" xfId="1" applyNumberFormat="1" applyFont="1" applyFill="1" applyBorder="1" applyAlignment="1">
      <alignment vertical="center"/>
    </xf>
    <xf numFmtId="3" fontId="11" fillId="0" borderId="31" xfId="1" applyNumberFormat="1" applyFont="1" applyFill="1" applyBorder="1" applyAlignment="1">
      <alignment vertical="center"/>
    </xf>
    <xf numFmtId="179" fontId="9" fillId="0" borderId="31" xfId="1" applyNumberFormat="1" applyFont="1" applyFill="1" applyBorder="1" applyAlignment="1">
      <alignment vertical="center"/>
    </xf>
    <xf numFmtId="179" fontId="9" fillId="0" borderId="30" xfId="1" applyNumberFormat="1" applyFont="1" applyFill="1" applyBorder="1" applyAlignment="1">
      <alignment vertical="center"/>
    </xf>
    <xf numFmtId="3" fontId="9" fillId="0" borderId="22" xfId="1" applyNumberFormat="1" applyFont="1" applyFill="1" applyBorder="1" applyAlignment="1">
      <alignment vertical="center"/>
    </xf>
    <xf numFmtId="3" fontId="9" fillId="0" borderId="31" xfId="1" applyNumberFormat="1" applyFont="1" applyFill="1" applyBorder="1" applyAlignment="1">
      <alignment vertical="center"/>
    </xf>
    <xf numFmtId="179" fontId="9" fillId="0" borderId="16" xfId="1" applyNumberFormat="1" applyFont="1" applyFill="1" applyBorder="1" applyAlignment="1">
      <alignment vertical="center"/>
    </xf>
    <xf numFmtId="0" fontId="9" fillId="0" borderId="16" xfId="1" applyFont="1" applyFill="1" applyBorder="1" applyAlignment="1">
      <alignment horizontal="center" vertical="center"/>
    </xf>
    <xf numFmtId="3" fontId="11" fillId="0" borderId="24" xfId="1" applyNumberFormat="1" applyFont="1" applyFill="1" applyBorder="1" applyAlignment="1">
      <alignment vertical="center"/>
    </xf>
    <xf numFmtId="3" fontId="11" fillId="0" borderId="25" xfId="1" applyNumberFormat="1" applyFont="1" applyFill="1" applyBorder="1" applyAlignment="1">
      <alignment vertical="center"/>
    </xf>
    <xf numFmtId="179" fontId="9" fillId="0" borderId="25" xfId="1" applyNumberFormat="1" applyFont="1" applyFill="1" applyBorder="1" applyAlignment="1">
      <alignment vertical="center"/>
    </xf>
    <xf numFmtId="179" fontId="9" fillId="0" borderId="23" xfId="1" applyNumberFormat="1" applyFont="1" applyFill="1" applyBorder="1" applyAlignment="1">
      <alignment vertical="center"/>
    </xf>
    <xf numFmtId="3" fontId="9" fillId="0" borderId="24" xfId="1" applyNumberFormat="1" applyFont="1" applyFill="1" applyBorder="1" applyAlignment="1">
      <alignment vertical="center"/>
    </xf>
    <xf numFmtId="3" fontId="9" fillId="0" borderId="25" xfId="1" applyNumberFormat="1" applyFont="1" applyFill="1" applyBorder="1" applyAlignment="1">
      <alignment vertical="center"/>
    </xf>
    <xf numFmtId="181" fontId="9" fillId="0" borderId="0" xfId="1" applyNumberFormat="1" applyFont="1" applyFill="1" applyAlignment="1">
      <alignment vertical="center"/>
    </xf>
    <xf numFmtId="3" fontId="9" fillId="0" borderId="0" xfId="1" applyNumberFormat="1" applyFont="1" applyFill="1" applyBorder="1" applyAlignment="1">
      <alignment vertical="center"/>
    </xf>
    <xf numFmtId="179" fontId="9" fillId="0" borderId="0" xfId="1" applyNumberFormat="1" applyFont="1" applyFill="1" applyBorder="1" applyAlignment="1">
      <alignment vertical="center"/>
    </xf>
    <xf numFmtId="3" fontId="9" fillId="0" borderId="19" xfId="1" applyNumberFormat="1" applyFont="1" applyFill="1" applyBorder="1" applyAlignment="1">
      <alignment vertical="center"/>
    </xf>
    <xf numFmtId="3" fontId="9" fillId="0" borderId="20" xfId="1" applyNumberFormat="1" applyFont="1" applyFill="1" applyBorder="1" applyAlignment="1">
      <alignment vertical="center"/>
    </xf>
    <xf numFmtId="179" fontId="9" fillId="0" borderId="25" xfId="1" applyNumberFormat="1" applyFont="1" applyFill="1" applyBorder="1" applyAlignment="1">
      <alignment horizontal="center" vertical="center"/>
    </xf>
    <xf numFmtId="0" fontId="9" fillId="0" borderId="23" xfId="1" applyFont="1" applyFill="1" applyBorder="1" applyAlignment="1">
      <alignment horizontal="center" vertical="center"/>
    </xf>
    <xf numFmtId="0" fontId="9" fillId="0" borderId="25" xfId="1" applyFont="1" applyFill="1" applyBorder="1" applyAlignment="1">
      <alignment horizontal="right" vertical="center"/>
    </xf>
    <xf numFmtId="0" fontId="9" fillId="0" borderId="25" xfId="1" applyFont="1" applyFill="1" applyBorder="1" applyAlignment="1">
      <alignment horizontal="center" vertical="center"/>
    </xf>
    <xf numFmtId="0" fontId="9" fillId="0" borderId="24" xfId="1" applyFont="1" applyFill="1" applyBorder="1" applyAlignment="1">
      <alignment horizontal="right" vertical="center"/>
    </xf>
    <xf numFmtId="0" fontId="9" fillId="0" borderId="23" xfId="1" applyFont="1" applyFill="1" applyBorder="1" applyAlignment="1">
      <alignment horizontal="right" vertical="center"/>
    </xf>
    <xf numFmtId="0" fontId="9" fillId="0" borderId="22" xfId="1" applyFont="1" applyFill="1" applyBorder="1" applyAlignment="1">
      <alignment horizontal="right" vertical="center"/>
    </xf>
    <xf numFmtId="0" fontId="9" fillId="0" borderId="31" xfId="1" applyFont="1" applyFill="1" applyBorder="1" applyAlignment="1">
      <alignment horizontal="right" vertical="center"/>
    </xf>
    <xf numFmtId="0" fontId="9" fillId="0" borderId="31" xfId="1" applyFont="1" applyFill="1" applyBorder="1" applyAlignment="1">
      <alignment horizontal="center" vertical="center"/>
    </xf>
    <xf numFmtId="0" fontId="9" fillId="0" borderId="30" xfId="1" applyFont="1" applyFill="1" applyBorder="1" applyAlignment="1">
      <alignment horizontal="center" vertical="center"/>
    </xf>
    <xf numFmtId="0" fontId="9" fillId="0" borderId="30" xfId="1" applyFont="1" applyFill="1" applyBorder="1" applyAlignment="1">
      <alignment horizontal="right" vertical="center"/>
    </xf>
    <xf numFmtId="0" fontId="9" fillId="0" borderId="14" xfId="1" applyFont="1" applyFill="1" applyBorder="1" applyAlignment="1">
      <alignment horizontal="right" vertical="center"/>
    </xf>
    <xf numFmtId="0" fontId="9" fillId="0" borderId="0" xfId="1" applyFont="1" applyFill="1" applyAlignment="1">
      <alignment horizontal="right" vertical="center"/>
    </xf>
    <xf numFmtId="0" fontId="9" fillId="0" borderId="0" xfId="1" applyFont="1" applyFill="1" applyAlignment="1">
      <alignment horizontal="center" vertical="center"/>
    </xf>
    <xf numFmtId="0" fontId="9" fillId="0" borderId="16" xfId="1" applyFont="1" applyFill="1" applyBorder="1" applyAlignment="1">
      <alignment horizontal="right" vertical="center"/>
    </xf>
    <xf numFmtId="3" fontId="11" fillId="0" borderId="32" xfId="1" applyNumberFormat="1" applyFont="1" applyFill="1" applyBorder="1" applyAlignment="1">
      <alignment vertical="center"/>
    </xf>
    <xf numFmtId="3" fontId="11" fillId="0" borderId="33" xfId="1" applyNumberFormat="1" applyFont="1" applyFill="1" applyBorder="1" applyAlignment="1">
      <alignment vertical="center"/>
    </xf>
    <xf numFmtId="179" fontId="9" fillId="0" borderId="33" xfId="1" applyNumberFormat="1" applyFont="1" applyFill="1" applyBorder="1" applyAlignment="1">
      <alignment vertical="center"/>
    </xf>
    <xf numFmtId="179" fontId="9" fillId="0" borderId="34" xfId="1" applyNumberFormat="1" applyFont="1" applyFill="1" applyBorder="1" applyAlignment="1">
      <alignment vertical="center"/>
    </xf>
    <xf numFmtId="3" fontId="11" fillId="0" borderId="14" xfId="1" applyNumberFormat="1" applyFont="1" applyFill="1" applyBorder="1" applyAlignment="1">
      <alignment vertical="center"/>
    </xf>
    <xf numFmtId="3" fontId="11" fillId="0" borderId="0" xfId="1" applyNumberFormat="1" applyFont="1" applyFill="1" applyBorder="1" applyAlignment="1">
      <alignment vertical="center"/>
    </xf>
    <xf numFmtId="3" fontId="9" fillId="0" borderId="7" xfId="1" applyNumberFormat="1" applyFont="1" applyFill="1" applyBorder="1" applyAlignment="1">
      <alignment vertical="center"/>
    </xf>
    <xf numFmtId="3" fontId="9" fillId="0" borderId="1" xfId="1" applyNumberFormat="1" applyFont="1" applyFill="1" applyBorder="1" applyAlignment="1">
      <alignment vertical="center"/>
    </xf>
    <xf numFmtId="179" fontId="9" fillId="0" borderId="1" xfId="1" applyNumberFormat="1" applyFont="1" applyFill="1" applyBorder="1" applyAlignment="1">
      <alignment vertical="center"/>
    </xf>
    <xf numFmtId="179" fontId="9" fillId="0" borderId="8" xfId="1" applyNumberFormat="1" applyFont="1" applyFill="1" applyBorder="1" applyAlignment="1">
      <alignment vertical="center"/>
    </xf>
    <xf numFmtId="38" fontId="13" fillId="0" borderId="1" xfId="2" applyFont="1" applyFill="1" applyBorder="1" applyAlignment="1">
      <alignment vertical="center"/>
    </xf>
    <xf numFmtId="38" fontId="19" fillId="0" borderId="14" xfId="2" applyFont="1" applyFill="1" applyBorder="1" applyAlignment="1">
      <alignment vertical="center"/>
    </xf>
    <xf numFmtId="38" fontId="19" fillId="0" borderId="0" xfId="2" applyFont="1" applyFill="1" applyBorder="1" applyAlignment="1">
      <alignment vertical="center"/>
    </xf>
    <xf numFmtId="38" fontId="19" fillId="0" borderId="16" xfId="2" applyFont="1" applyFill="1" applyBorder="1" applyAlignment="1">
      <alignment vertical="center"/>
    </xf>
    <xf numFmtId="38" fontId="19" fillId="0" borderId="7" xfId="2" applyFont="1" applyFill="1" applyBorder="1" applyAlignment="1">
      <alignment vertical="center"/>
    </xf>
    <xf numFmtId="38" fontId="19" fillId="0" borderId="1" xfId="2" applyFont="1" applyFill="1" applyBorder="1" applyAlignment="1">
      <alignment vertical="center"/>
    </xf>
    <xf numFmtId="38" fontId="19" fillId="0" borderId="8" xfId="2" applyFont="1" applyFill="1" applyBorder="1" applyAlignment="1">
      <alignment vertical="center"/>
    </xf>
    <xf numFmtId="38" fontId="19" fillId="0" borderId="10" xfId="2" applyFont="1" applyFill="1" applyBorder="1" applyAlignment="1">
      <alignment vertical="center"/>
    </xf>
    <xf numFmtId="38" fontId="19" fillId="0" borderId="3" xfId="2" applyFont="1" applyFill="1" applyBorder="1" applyAlignment="1">
      <alignment vertical="center"/>
    </xf>
    <xf numFmtId="49" fontId="19" fillId="0" borderId="0" xfId="2" applyNumberFormat="1" applyFont="1" applyFill="1" applyBorder="1" applyAlignment="1">
      <alignment horizontal="right" vertical="center"/>
    </xf>
    <xf numFmtId="49" fontId="19" fillId="0" borderId="16" xfId="2" applyNumberFormat="1" applyFont="1" applyFill="1" applyBorder="1" applyAlignment="1">
      <alignment horizontal="right" vertical="center"/>
    </xf>
    <xf numFmtId="38" fontId="19" fillId="0" borderId="71" xfId="2" applyFont="1" applyFill="1" applyBorder="1" applyAlignment="1">
      <alignment vertical="center"/>
    </xf>
    <xf numFmtId="38" fontId="19" fillId="0" borderId="75" xfId="2" applyFont="1" applyFill="1" applyBorder="1" applyAlignment="1">
      <alignment vertical="center"/>
    </xf>
    <xf numFmtId="38" fontId="19" fillId="0" borderId="76" xfId="2" applyFont="1" applyFill="1" applyBorder="1" applyAlignment="1">
      <alignment vertical="center"/>
    </xf>
    <xf numFmtId="38" fontId="19" fillId="0" borderId="10" xfId="2" applyFont="1" applyFill="1" applyBorder="1" applyAlignment="1">
      <alignment horizontal="center" vertical="center"/>
    </xf>
    <xf numFmtId="38" fontId="19" fillId="0" borderId="0" xfId="2" applyFont="1" applyFill="1" applyBorder="1" applyAlignment="1">
      <alignment horizontal="center" vertical="center"/>
    </xf>
    <xf numFmtId="38" fontId="19" fillId="0" borderId="16" xfId="2" applyFont="1" applyFill="1" applyBorder="1" applyAlignment="1">
      <alignment horizontal="center" vertical="center"/>
    </xf>
    <xf numFmtId="38" fontId="19" fillId="0" borderId="1" xfId="2" applyFont="1" applyFill="1" applyBorder="1" applyAlignment="1">
      <alignment horizontal="center" vertical="center"/>
    </xf>
    <xf numFmtId="38" fontId="19" fillId="0" borderId="8" xfId="2" applyFont="1" applyFill="1" applyBorder="1" applyAlignment="1">
      <alignment horizontal="center" vertical="center"/>
    </xf>
    <xf numFmtId="38" fontId="19" fillId="0" borderId="71" xfId="2" applyFont="1" applyFill="1" applyBorder="1" applyAlignment="1">
      <alignment horizontal="center" vertical="center"/>
    </xf>
    <xf numFmtId="38" fontId="19" fillId="0" borderId="75" xfId="2" applyFont="1" applyFill="1" applyBorder="1" applyAlignment="1">
      <alignment horizontal="center" vertical="center"/>
    </xf>
    <xf numFmtId="38" fontId="19" fillId="0" borderId="59" xfId="2" applyFont="1" applyFill="1" applyBorder="1" applyAlignment="1">
      <alignment horizontal="center" vertical="center"/>
    </xf>
    <xf numFmtId="0" fontId="12" fillId="0" borderId="0" xfId="5" applyFont="1" applyAlignment="1">
      <alignment horizontal="centerContinuous" vertical="center"/>
    </xf>
    <xf numFmtId="0" fontId="2" fillId="0" borderId="0" xfId="5" applyFont="1" applyAlignment="1">
      <alignment horizontal="centerContinuous" vertical="center"/>
    </xf>
    <xf numFmtId="0" fontId="13" fillId="0" borderId="0" xfId="5" applyFont="1" applyAlignment="1">
      <alignment vertical="center"/>
    </xf>
    <xf numFmtId="0" fontId="2" fillId="0" borderId="0" xfId="5" applyFont="1" applyAlignment="1">
      <alignment horizontal="right" vertical="center"/>
    </xf>
    <xf numFmtId="0" fontId="13" fillId="0" borderId="9" xfId="5" applyFont="1" applyBorder="1" applyAlignment="1">
      <alignment horizontal="centerContinuous" vertical="center"/>
    </xf>
    <xf numFmtId="0" fontId="13" fillId="0" borderId="9" xfId="5" applyFont="1" applyBorder="1" applyAlignment="1">
      <alignment horizontal="center" vertical="center"/>
    </xf>
    <xf numFmtId="0" fontId="13" fillId="0" borderId="9" xfId="5" applyFont="1" applyBorder="1" applyAlignment="1">
      <alignment horizontal="center" vertical="center" wrapText="1"/>
    </xf>
    <xf numFmtId="0" fontId="13" fillId="0" borderId="6" xfId="5" applyFont="1" applyBorder="1" applyAlignment="1">
      <alignment horizontal="center" vertical="center"/>
    </xf>
    <xf numFmtId="0" fontId="13" fillId="0" borderId="35" xfId="5" applyFont="1" applyBorder="1" applyAlignment="1">
      <alignment horizontal="center" vertical="center"/>
    </xf>
    <xf numFmtId="38" fontId="13" fillId="0" borderId="2" xfId="2" applyFont="1" applyBorder="1" applyAlignment="1">
      <alignment horizontal="center" vertical="center"/>
    </xf>
    <xf numFmtId="38" fontId="13" fillId="0" borderId="3" xfId="2" applyFont="1" applyBorder="1" applyAlignment="1">
      <alignment horizontal="center" vertical="center"/>
    </xf>
    <xf numFmtId="49" fontId="13" fillId="0" borderId="10" xfId="2" applyNumberFormat="1" applyFont="1" applyBorder="1" applyAlignment="1">
      <alignment horizontal="center" vertical="center"/>
    </xf>
    <xf numFmtId="0" fontId="13" fillId="0" borderId="37" xfId="5" applyFont="1" applyBorder="1" applyAlignment="1">
      <alignment horizontal="center" vertical="center"/>
    </xf>
    <xf numFmtId="49" fontId="13" fillId="0" borderId="0" xfId="2" applyNumberFormat="1" applyFont="1" applyBorder="1" applyAlignment="1">
      <alignment horizontal="center" vertical="center"/>
    </xf>
    <xf numFmtId="0" fontId="13" fillId="0" borderId="54" xfId="5" applyFont="1" applyBorder="1" applyAlignment="1">
      <alignment horizontal="center" vertical="center"/>
    </xf>
    <xf numFmtId="38" fontId="13" fillId="0" borderId="54" xfId="2" applyFont="1" applyBorder="1" applyAlignment="1">
      <alignment horizontal="center" vertical="center"/>
    </xf>
    <xf numFmtId="38" fontId="13" fillId="0" borderId="21" xfId="2" applyFont="1" applyBorder="1" applyAlignment="1">
      <alignment horizontal="center" vertical="center"/>
    </xf>
    <xf numFmtId="38" fontId="13" fillId="0" borderId="40" xfId="2" applyFont="1" applyBorder="1" applyAlignment="1">
      <alignment horizontal="center" vertical="center"/>
    </xf>
    <xf numFmtId="38" fontId="13" fillId="0" borderId="18" xfId="2" applyFont="1" applyBorder="1" applyAlignment="1">
      <alignment horizontal="center" vertical="center"/>
    </xf>
    <xf numFmtId="38" fontId="13" fillId="0" borderId="121" xfId="2" applyFont="1" applyBorder="1" applyAlignment="1">
      <alignment horizontal="center" vertical="center"/>
    </xf>
    <xf numFmtId="49" fontId="13" fillId="0" borderId="40" xfId="2" applyNumberFormat="1" applyFont="1" applyBorder="1" applyAlignment="1">
      <alignment horizontal="center" vertical="center"/>
    </xf>
    <xf numFmtId="0" fontId="13" fillId="0" borderId="81" xfId="5" applyFont="1" applyBorder="1" applyAlignment="1">
      <alignment horizontal="center" vertical="center"/>
    </xf>
    <xf numFmtId="38" fontId="13" fillId="0" borderId="81" xfId="2" applyFont="1" applyBorder="1" applyAlignment="1">
      <alignment horizontal="center" vertical="center"/>
    </xf>
    <xf numFmtId="38" fontId="13" fillId="0" borderId="23" xfId="2" applyFont="1" applyBorder="1" applyAlignment="1">
      <alignment horizontal="center" vertical="center"/>
    </xf>
    <xf numFmtId="38" fontId="13" fillId="0" borderId="42" xfId="2" applyFont="1" applyBorder="1" applyAlignment="1">
      <alignment horizontal="center" vertical="center"/>
    </xf>
    <xf numFmtId="38" fontId="13" fillId="0" borderId="43" xfId="2" applyFont="1" applyBorder="1" applyAlignment="1">
      <alignment horizontal="center" vertical="center"/>
    </xf>
    <xf numFmtId="38" fontId="13" fillId="0" borderId="123" xfId="2" applyFont="1" applyBorder="1" applyAlignment="1">
      <alignment horizontal="center" vertical="center"/>
    </xf>
    <xf numFmtId="49" fontId="13" fillId="0" borderId="42" xfId="2" applyNumberFormat="1" applyFont="1" applyBorder="1" applyAlignment="1">
      <alignment horizontal="center" vertical="center"/>
    </xf>
    <xf numFmtId="49" fontId="13" fillId="0" borderId="23" xfId="2" applyNumberFormat="1" applyFont="1" applyBorder="1" applyAlignment="1">
      <alignment horizontal="center" vertical="center"/>
    </xf>
    <xf numFmtId="0" fontId="13" fillId="0" borderId="56" xfId="5" applyFont="1" applyBorder="1" applyAlignment="1">
      <alignment horizontal="center" vertical="center" shrinkToFit="1"/>
    </xf>
    <xf numFmtId="38" fontId="13" fillId="0" borderId="56" xfId="2" applyFont="1" applyBorder="1" applyAlignment="1">
      <alignment horizontal="center" vertical="center"/>
    </xf>
    <xf numFmtId="38" fontId="13" fillId="0" borderId="30" xfId="2" applyFont="1" applyBorder="1" applyAlignment="1">
      <alignment horizontal="center" vertical="center"/>
    </xf>
    <xf numFmtId="38" fontId="13" fillId="0" borderId="31" xfId="2" applyFont="1" applyBorder="1" applyAlignment="1">
      <alignment horizontal="center" vertical="center"/>
    </xf>
    <xf numFmtId="38" fontId="13" fillId="0" borderId="22" xfId="2" applyFont="1" applyBorder="1" applyAlignment="1">
      <alignment horizontal="center" vertical="center"/>
    </xf>
    <xf numFmtId="38" fontId="13" fillId="0" borderId="15" xfId="2" applyFont="1" applyBorder="1" applyAlignment="1">
      <alignment horizontal="center" vertical="center"/>
    </xf>
    <xf numFmtId="49" fontId="13" fillId="0" borderId="30" xfId="2" applyNumberFormat="1" applyFont="1" applyBorder="1" applyAlignment="1">
      <alignment horizontal="center" vertical="center"/>
    </xf>
    <xf numFmtId="38" fontId="13" fillId="0" borderId="17" xfId="2" applyFont="1" applyBorder="1" applyAlignment="1">
      <alignment horizontal="center" vertical="center"/>
    </xf>
    <xf numFmtId="49" fontId="13" fillId="0" borderId="16" xfId="2" applyNumberFormat="1" applyFont="1" applyBorder="1" applyAlignment="1">
      <alignment horizontal="center" vertical="center"/>
    </xf>
    <xf numFmtId="38" fontId="13" fillId="0" borderId="16" xfId="2" applyFont="1" applyFill="1" applyBorder="1" applyAlignment="1">
      <alignment horizontal="center" vertical="center"/>
    </xf>
    <xf numFmtId="38" fontId="13" fillId="0" borderId="0" xfId="2" applyFont="1" applyFill="1" applyBorder="1" applyAlignment="1">
      <alignment horizontal="center" vertical="center"/>
    </xf>
    <xf numFmtId="38" fontId="13" fillId="0" borderId="14" xfId="2" applyFont="1" applyFill="1" applyBorder="1" applyAlignment="1">
      <alignment horizontal="center" vertical="center"/>
    </xf>
    <xf numFmtId="38" fontId="13" fillId="0" borderId="17" xfId="2" applyFont="1" applyFill="1" applyBorder="1" applyAlignment="1">
      <alignment horizontal="center" vertical="center"/>
    </xf>
    <xf numFmtId="38" fontId="14" fillId="0" borderId="35" xfId="2" applyFont="1" applyFill="1" applyBorder="1" applyAlignment="1">
      <alignment horizontal="center" vertical="center"/>
    </xf>
    <xf numFmtId="38" fontId="13" fillId="0" borderId="35" xfId="2" applyFont="1" applyFill="1" applyBorder="1" applyAlignment="1">
      <alignment horizontal="center" vertical="center"/>
    </xf>
    <xf numFmtId="38" fontId="13" fillId="0" borderId="10" xfId="2" applyFont="1" applyFill="1" applyBorder="1" applyAlignment="1">
      <alignment horizontal="center" vertical="center"/>
    </xf>
    <xf numFmtId="38" fontId="13" fillId="0" borderId="3" xfId="2" applyFont="1" applyFill="1" applyBorder="1" applyAlignment="1">
      <alignment horizontal="center" vertical="center"/>
    </xf>
    <xf numFmtId="38" fontId="13" fillId="0" borderId="2" xfId="2" applyFont="1" applyFill="1" applyBorder="1" applyAlignment="1">
      <alignment horizontal="center" vertical="center"/>
    </xf>
    <xf numFmtId="38" fontId="13" fillId="0" borderId="35" xfId="9" applyFont="1" applyFill="1" applyBorder="1" applyAlignment="1">
      <alignment horizontal="center" vertical="center"/>
    </xf>
    <xf numFmtId="38" fontId="13" fillId="0" borderId="37" xfId="9" applyFont="1" applyFill="1" applyBorder="1" applyAlignment="1">
      <alignment horizontal="center" vertical="center"/>
    </xf>
    <xf numFmtId="38" fontId="13" fillId="0" borderId="8" xfId="2" applyFont="1" applyFill="1" applyBorder="1" applyAlignment="1">
      <alignment horizontal="center" vertical="center"/>
    </xf>
    <xf numFmtId="38" fontId="13" fillId="0" borderId="1" xfId="2" applyFont="1" applyFill="1" applyBorder="1" applyAlignment="1">
      <alignment horizontal="center" vertical="center"/>
    </xf>
    <xf numFmtId="38" fontId="13" fillId="0" borderId="7" xfId="2" applyFont="1" applyFill="1" applyBorder="1" applyAlignment="1">
      <alignment horizontal="center" vertical="center"/>
    </xf>
    <xf numFmtId="38" fontId="13" fillId="0" borderId="36" xfId="9" applyFont="1" applyFill="1" applyBorder="1" applyAlignment="1">
      <alignment horizontal="center" vertical="center"/>
    </xf>
    <xf numFmtId="0" fontId="2" fillId="0" borderId="38" xfId="5" applyFont="1" applyBorder="1" applyAlignment="1">
      <alignment vertical="center"/>
    </xf>
    <xf numFmtId="183" fontId="18" fillId="0" borderId="14" xfId="2" applyNumberFormat="1" applyFont="1" applyFill="1" applyBorder="1" applyAlignment="1">
      <alignment horizontal="right" vertical="center"/>
    </xf>
    <xf numFmtId="183" fontId="18" fillId="0" borderId="0" xfId="2" applyNumberFormat="1" applyFont="1" applyFill="1" applyBorder="1" applyAlignment="1">
      <alignment horizontal="right" vertical="center"/>
    </xf>
    <xf numFmtId="183" fontId="18" fillId="0" borderId="16" xfId="2" applyNumberFormat="1" applyFont="1" applyFill="1" applyBorder="1" applyAlignment="1">
      <alignment horizontal="right" vertical="center"/>
    </xf>
    <xf numFmtId="183" fontId="18" fillId="0" borderId="7" xfId="2" applyNumberFormat="1" applyFont="1" applyFill="1" applyBorder="1" applyAlignment="1">
      <alignment horizontal="right" vertical="center"/>
    </xf>
    <xf numFmtId="183" fontId="18" fillId="0" borderId="1" xfId="2" applyNumberFormat="1" applyFont="1" applyFill="1" applyBorder="1" applyAlignment="1">
      <alignment horizontal="right" vertical="center"/>
    </xf>
    <xf numFmtId="183" fontId="18" fillId="0" borderId="8" xfId="2" applyNumberFormat="1" applyFont="1" applyFill="1" applyBorder="1" applyAlignment="1">
      <alignment horizontal="right" vertical="center"/>
    </xf>
    <xf numFmtId="38" fontId="18" fillId="0" borderId="7" xfId="2" applyFont="1" applyFill="1" applyBorder="1" applyAlignment="1">
      <alignment vertical="center"/>
    </xf>
    <xf numFmtId="38" fontId="18" fillId="0" borderId="8" xfId="2" applyFont="1" applyFill="1" applyBorder="1" applyAlignment="1">
      <alignment vertical="center"/>
    </xf>
    <xf numFmtId="38" fontId="18" fillId="0" borderId="1" xfId="2" applyFont="1" applyFill="1" applyBorder="1" applyAlignment="1">
      <alignment vertical="center"/>
    </xf>
    <xf numFmtId="0" fontId="19" fillId="0" borderId="0" xfId="1" applyFont="1" applyAlignment="1">
      <alignment vertical="center"/>
    </xf>
    <xf numFmtId="0" fontId="44" fillId="0" borderId="0" xfId="1" applyFont="1" applyFill="1" applyAlignment="1">
      <alignment horizontal="centerContinuous" vertical="center"/>
    </xf>
    <xf numFmtId="0" fontId="19" fillId="0" borderId="0" xfId="1" applyFont="1" applyFill="1" applyAlignment="1">
      <alignment horizontal="centerContinuous" vertical="center"/>
    </xf>
    <xf numFmtId="0" fontId="19" fillId="0" borderId="0" xfId="1" applyFont="1" applyFill="1" applyAlignment="1">
      <alignment vertical="center"/>
    </xf>
    <xf numFmtId="0" fontId="19" fillId="0" borderId="0" xfId="1" applyFont="1" applyFill="1" applyAlignment="1">
      <alignment horizontal="right" vertical="center"/>
    </xf>
    <xf numFmtId="0" fontId="18" fillId="0" borderId="4" xfId="1" applyFont="1" applyFill="1" applyBorder="1" applyAlignment="1">
      <alignment horizontal="centerContinuous" vertical="center"/>
    </xf>
    <xf numFmtId="0" fontId="18" fillId="0" borderId="5" xfId="1" applyFont="1" applyFill="1" applyBorder="1" applyAlignment="1">
      <alignment horizontal="centerContinuous" vertical="center"/>
    </xf>
    <xf numFmtId="0" fontId="18" fillId="0" borderId="6" xfId="1" applyFont="1" applyFill="1" applyBorder="1" applyAlignment="1">
      <alignment horizontal="centerContinuous" vertical="center"/>
    </xf>
    <xf numFmtId="0" fontId="18" fillId="0" borderId="9" xfId="1" applyFont="1" applyFill="1" applyBorder="1" applyAlignment="1">
      <alignment horizontal="center" vertical="center"/>
    </xf>
    <xf numFmtId="0" fontId="18" fillId="0" borderId="35" xfId="1" applyFont="1" applyFill="1" applyBorder="1" applyAlignment="1">
      <alignment horizontal="center" vertical="center" shrinkToFit="1"/>
    </xf>
    <xf numFmtId="38" fontId="18" fillId="0" borderId="10" xfId="2" applyFont="1" applyFill="1" applyBorder="1" applyAlignment="1">
      <alignment horizontal="center" vertical="center"/>
    </xf>
    <xf numFmtId="41" fontId="18" fillId="0" borderId="10" xfId="2" applyNumberFormat="1" applyFont="1" applyFill="1" applyBorder="1" applyAlignment="1">
      <alignment horizontal="center" vertical="center"/>
    </xf>
    <xf numFmtId="41" fontId="18" fillId="0" borderId="3" xfId="2" applyNumberFormat="1" applyFont="1" applyFill="1" applyBorder="1" applyAlignment="1">
      <alignment horizontal="center" vertical="center"/>
    </xf>
    <xf numFmtId="0" fontId="18" fillId="0" borderId="37" xfId="1" applyFont="1" applyFill="1" applyBorder="1" applyAlignment="1">
      <alignment horizontal="center" vertical="center" shrinkToFit="1"/>
    </xf>
    <xf numFmtId="38" fontId="18" fillId="0" borderId="0" xfId="2" applyFont="1" applyFill="1" applyBorder="1" applyAlignment="1">
      <alignment horizontal="center" vertical="center"/>
    </xf>
    <xf numFmtId="41" fontId="18" fillId="0" borderId="0" xfId="2" applyNumberFormat="1" applyFont="1" applyFill="1" applyBorder="1" applyAlignment="1">
      <alignment horizontal="center" vertical="center"/>
    </xf>
    <xf numFmtId="41" fontId="18" fillId="0" borderId="16" xfId="2" applyNumberFormat="1" applyFont="1" applyFill="1" applyBorder="1" applyAlignment="1">
      <alignment horizontal="center" vertical="center"/>
    </xf>
    <xf numFmtId="0" fontId="18" fillId="0" borderId="37" xfId="1" applyFont="1" applyFill="1" applyBorder="1" applyAlignment="1">
      <alignment horizontal="center" vertical="center"/>
    </xf>
    <xf numFmtId="0" fontId="19" fillId="0" borderId="35" xfId="5" applyFont="1" applyFill="1" applyBorder="1" applyAlignment="1">
      <alignment horizontal="center" vertical="center" shrinkToFit="1"/>
    </xf>
    <xf numFmtId="38" fontId="18" fillId="0" borderId="14" xfId="2" applyFont="1" applyFill="1" applyBorder="1" applyAlignment="1">
      <alignment horizontal="center" vertical="center"/>
    </xf>
    <xf numFmtId="38" fontId="18" fillId="0" borderId="16" xfId="2" applyFont="1" applyFill="1" applyBorder="1" applyAlignment="1">
      <alignment horizontal="center" vertical="center"/>
    </xf>
    <xf numFmtId="41" fontId="18" fillId="0" borderId="14" xfId="2" applyNumberFormat="1" applyFont="1" applyFill="1" applyBorder="1" applyAlignment="1">
      <alignment horizontal="center" vertical="center"/>
    </xf>
    <xf numFmtId="0" fontId="19" fillId="0" borderId="37" xfId="1" applyFont="1" applyFill="1" applyBorder="1" applyAlignment="1">
      <alignment horizontal="center" vertical="center"/>
    </xf>
    <xf numFmtId="0" fontId="18" fillId="0" borderId="35" xfId="1" applyFont="1" applyFill="1" applyBorder="1" applyAlignment="1">
      <alignment horizontal="center" vertical="center"/>
    </xf>
    <xf numFmtId="0" fontId="18" fillId="0" borderId="36" xfId="1" applyFont="1" applyFill="1" applyBorder="1" applyAlignment="1">
      <alignment horizontal="center" vertical="center"/>
    </xf>
    <xf numFmtId="184" fontId="19" fillId="0" borderId="14" xfId="1" applyNumberFormat="1" applyFont="1" applyFill="1" applyBorder="1" applyAlignment="1">
      <alignment horizontal="right" vertical="center" indent="1"/>
    </xf>
    <xf numFmtId="184" fontId="19" fillId="0" borderId="0" xfId="1" applyNumberFormat="1" applyFont="1" applyFill="1" applyAlignment="1">
      <alignment horizontal="right" vertical="center" indent="1"/>
    </xf>
    <xf numFmtId="184" fontId="19" fillId="0" borderId="16" xfId="1" applyNumberFormat="1" applyFont="1" applyFill="1" applyBorder="1" applyAlignment="1">
      <alignment horizontal="right" vertical="center" indent="1"/>
    </xf>
    <xf numFmtId="0" fontId="19" fillId="0" borderId="14" xfId="1" applyFont="1" applyFill="1" applyBorder="1" applyAlignment="1">
      <alignment horizontal="right" vertical="center" indent="1"/>
    </xf>
    <xf numFmtId="185" fontId="19" fillId="0" borderId="0" xfId="1" applyNumberFormat="1" applyFont="1" applyFill="1" applyAlignment="1">
      <alignment horizontal="right" vertical="center" indent="1"/>
    </xf>
    <xf numFmtId="185" fontId="19" fillId="0" borderId="16" xfId="1" applyNumberFormat="1" applyFont="1" applyFill="1" applyBorder="1" applyAlignment="1">
      <alignment horizontal="right" vertical="center" indent="1"/>
    </xf>
    <xf numFmtId="184" fontId="19" fillId="0" borderId="0" xfId="1" applyNumberFormat="1" applyFont="1" applyFill="1" applyBorder="1" applyAlignment="1">
      <alignment horizontal="right" vertical="center" indent="1"/>
    </xf>
    <xf numFmtId="185" fontId="19" fillId="0" borderId="0" xfId="1" applyNumberFormat="1" applyFont="1" applyFill="1" applyBorder="1" applyAlignment="1">
      <alignment horizontal="right" vertical="center" indent="1"/>
    </xf>
    <xf numFmtId="0" fontId="19" fillId="0" borderId="0" xfId="1" applyFont="1" applyFill="1" applyAlignment="1">
      <alignment horizontal="right" vertical="center" indent="1"/>
    </xf>
    <xf numFmtId="0" fontId="19" fillId="0" borderId="0" xfId="1" applyFont="1" applyFill="1" applyBorder="1" applyAlignment="1">
      <alignment horizontal="right" vertical="center" indent="1"/>
    </xf>
    <xf numFmtId="184" fontId="19" fillId="0" borderId="7" xfId="1" applyNumberFormat="1" applyFont="1" applyFill="1" applyBorder="1" applyAlignment="1">
      <alignment horizontal="right" vertical="center" indent="1"/>
    </xf>
    <xf numFmtId="184" fontId="19" fillId="0" borderId="1" xfId="1" applyNumberFormat="1" applyFont="1" applyFill="1" applyBorder="1" applyAlignment="1">
      <alignment horizontal="right" vertical="center" indent="1"/>
    </xf>
    <xf numFmtId="184" fontId="19" fillId="0" borderId="2" xfId="1" applyNumberFormat="1" applyFont="1" applyFill="1" applyBorder="1" applyAlignment="1">
      <alignment horizontal="right" vertical="center" indent="1"/>
    </xf>
    <xf numFmtId="184" fontId="19" fillId="0" borderId="48" xfId="1" applyNumberFormat="1" applyFont="1" applyFill="1" applyBorder="1" applyAlignment="1">
      <alignment horizontal="right" vertical="center" indent="1"/>
    </xf>
    <xf numFmtId="184" fontId="19" fillId="0" borderId="3" xfId="1" applyNumberFormat="1" applyFont="1" applyFill="1" applyBorder="1" applyAlignment="1">
      <alignment horizontal="right" vertical="center" indent="1"/>
    </xf>
    <xf numFmtId="185" fontId="19" fillId="0" borderId="48" xfId="1" applyNumberFormat="1" applyFont="1" applyFill="1" applyBorder="1" applyAlignment="1">
      <alignment horizontal="right" vertical="center" indent="1"/>
    </xf>
    <xf numFmtId="185" fontId="19" fillId="0" borderId="3" xfId="1" applyNumberFormat="1" applyFont="1" applyFill="1" applyBorder="1" applyAlignment="1">
      <alignment horizontal="right" vertical="center" indent="1"/>
    </xf>
    <xf numFmtId="184" fontId="19" fillId="0" borderId="65" xfId="1" applyNumberFormat="1" applyFont="1" applyFill="1" applyBorder="1" applyAlignment="1">
      <alignment horizontal="right" vertical="center" indent="1"/>
    </xf>
    <xf numFmtId="185" fontId="19" fillId="0" borderId="65" xfId="1" applyNumberFormat="1" applyFont="1" applyFill="1" applyBorder="1" applyAlignment="1">
      <alignment horizontal="right" vertical="center" indent="1"/>
    </xf>
    <xf numFmtId="184" fontId="19" fillId="0" borderId="8" xfId="1" applyNumberFormat="1" applyFont="1" applyFill="1" applyBorder="1" applyAlignment="1">
      <alignment horizontal="right" vertical="center" indent="1"/>
    </xf>
    <xf numFmtId="0" fontId="19" fillId="0" borderId="7" xfId="1" applyFont="1" applyFill="1" applyBorder="1" applyAlignment="1">
      <alignment horizontal="right" vertical="center" indent="1"/>
    </xf>
    <xf numFmtId="185" fontId="19" fillId="0" borderId="1" xfId="1" applyNumberFormat="1" applyFont="1" applyFill="1" applyBorder="1" applyAlignment="1">
      <alignment horizontal="right" vertical="center" indent="1"/>
    </xf>
    <xf numFmtId="185" fontId="19" fillId="0" borderId="8" xfId="1" applyNumberFormat="1" applyFont="1" applyFill="1" applyBorder="1" applyAlignment="1">
      <alignment horizontal="right" vertical="center" indent="1"/>
    </xf>
    <xf numFmtId="184" fontId="19" fillId="0" borderId="10" xfId="1" applyNumberFormat="1" applyFont="1" applyFill="1" applyBorder="1" applyAlignment="1">
      <alignment horizontal="right" vertical="center" indent="1"/>
    </xf>
    <xf numFmtId="0" fontId="19" fillId="0" borderId="1" xfId="1" applyFont="1" applyFill="1" applyBorder="1" applyAlignment="1">
      <alignment horizontal="right" vertical="center" indent="1"/>
    </xf>
    <xf numFmtId="185" fontId="19" fillId="0" borderId="8" xfId="2" applyNumberFormat="1" applyFont="1" applyFill="1" applyBorder="1" applyAlignment="1">
      <alignment horizontal="right" vertical="center" indent="1"/>
    </xf>
    <xf numFmtId="184" fontId="2" fillId="0" borderId="0" xfId="1" applyNumberFormat="1" applyFont="1" applyBorder="1" applyAlignment="1">
      <alignment horizontal="right" vertical="center" indent="1"/>
    </xf>
    <xf numFmtId="185" fontId="2" fillId="0" borderId="0" xfId="1" applyNumberFormat="1" applyFont="1" applyBorder="1" applyAlignment="1">
      <alignment horizontal="right" vertical="center" indent="1"/>
    </xf>
    <xf numFmtId="0" fontId="18" fillId="0" borderId="35" xfId="1" applyFont="1" applyFill="1" applyBorder="1" applyAlignment="1">
      <alignment horizontal="center" vertical="center" wrapText="1"/>
    </xf>
    <xf numFmtId="41" fontId="15" fillId="0" borderId="2" xfId="1" applyNumberFormat="1" applyFont="1" applyFill="1" applyBorder="1" applyAlignment="1">
      <alignment vertical="center"/>
    </xf>
    <xf numFmtId="41" fontId="15" fillId="0" borderId="10" xfId="1" applyNumberFormat="1" applyFont="1" applyFill="1" applyBorder="1" applyAlignment="1">
      <alignment vertical="center"/>
    </xf>
    <xf numFmtId="41" fontId="15" fillId="0" borderId="3" xfId="1" applyNumberFormat="1" applyFont="1" applyFill="1" applyBorder="1" applyAlignment="1">
      <alignment vertical="center"/>
    </xf>
    <xf numFmtId="0" fontId="18" fillId="0" borderId="37" xfId="1" applyFont="1" applyFill="1" applyBorder="1" applyAlignment="1">
      <alignment horizontal="center" vertical="center" wrapText="1"/>
    </xf>
    <xf numFmtId="41" fontId="15" fillId="0" borderId="0" xfId="1" applyNumberFormat="1" applyFont="1" applyFill="1" applyAlignment="1">
      <alignment vertical="center"/>
    </xf>
    <xf numFmtId="41" fontId="15" fillId="0" borderId="16" xfId="1" applyNumberFormat="1" applyFont="1" applyFill="1" applyBorder="1" applyAlignment="1">
      <alignment vertical="center"/>
    </xf>
    <xf numFmtId="185" fontId="18" fillId="0" borderId="0" xfId="1" applyNumberFormat="1" applyFont="1" applyFill="1" applyAlignment="1">
      <alignment vertical="center"/>
    </xf>
    <xf numFmtId="0" fontId="19" fillId="0" borderId="37" xfId="5" applyFont="1" applyFill="1" applyBorder="1" applyAlignment="1">
      <alignment horizontal="center" vertical="center" shrinkToFit="1"/>
    </xf>
    <xf numFmtId="185" fontId="18" fillId="0" borderId="17" xfId="1" applyNumberFormat="1" applyFont="1" applyFill="1" applyBorder="1" applyAlignment="1">
      <alignment vertical="center"/>
    </xf>
    <xf numFmtId="41" fontId="15" fillId="0" borderId="64" xfId="1" applyNumberFormat="1" applyFont="1" applyFill="1" applyBorder="1" applyAlignment="1">
      <alignment vertical="center"/>
    </xf>
    <xf numFmtId="41" fontId="15" fillId="0" borderId="0" xfId="1" applyNumberFormat="1" applyFont="1" applyFill="1" applyBorder="1" applyAlignment="1">
      <alignment vertical="center"/>
    </xf>
    <xf numFmtId="41" fontId="15" fillId="0" borderId="50" xfId="1" applyNumberFormat="1" applyFont="1" applyFill="1" applyBorder="1" applyAlignment="1">
      <alignment vertical="center"/>
    </xf>
    <xf numFmtId="41" fontId="15" fillId="0" borderId="1" xfId="1" applyNumberFormat="1" applyFont="1" applyFill="1" applyBorder="1" applyAlignment="1">
      <alignment vertical="center"/>
    </xf>
    <xf numFmtId="41" fontId="15" fillId="0" borderId="7" xfId="1" applyNumberFormat="1" applyFont="1" applyFill="1" applyBorder="1" applyAlignment="1">
      <alignment vertical="center"/>
    </xf>
    <xf numFmtId="41" fontId="15" fillId="0" borderId="52" xfId="1" applyNumberFormat="1" applyFont="1" applyFill="1" applyBorder="1" applyAlignment="1">
      <alignment vertical="center"/>
    </xf>
    <xf numFmtId="0" fontId="18" fillId="0" borderId="0" xfId="1" applyFont="1" applyFill="1" applyAlignment="1">
      <alignment vertical="center"/>
    </xf>
    <xf numFmtId="0" fontId="18" fillId="0" borderId="0" xfId="1" applyFont="1" applyFill="1" applyAlignment="1">
      <alignment horizontal="center" vertical="center"/>
    </xf>
    <xf numFmtId="0" fontId="18" fillId="0" borderId="0" xfId="1" applyFont="1" applyFill="1" applyAlignment="1">
      <alignment horizontal="right" vertical="center"/>
    </xf>
    <xf numFmtId="41" fontId="15" fillId="0" borderId="8" xfId="1" applyNumberFormat="1" applyFont="1" applyFill="1" applyBorder="1" applyAlignment="1">
      <alignment vertical="center"/>
    </xf>
    <xf numFmtId="0" fontId="19" fillId="0" borderId="53" xfId="1" applyFont="1" applyFill="1" applyBorder="1" applyAlignment="1">
      <alignment horizontal="center" vertical="center"/>
    </xf>
    <xf numFmtId="0" fontId="19" fillId="0" borderId="13" xfId="1" applyFont="1" applyFill="1" applyBorder="1" applyAlignment="1">
      <alignment horizontal="center" vertical="center"/>
    </xf>
    <xf numFmtId="183" fontId="19" fillId="0" borderId="7" xfId="2" applyNumberFormat="1" applyFont="1" applyFill="1" applyBorder="1" applyAlignment="1">
      <alignment horizontal="right" vertical="center" indent="2"/>
    </xf>
    <xf numFmtId="183" fontId="19" fillId="0" borderId="1" xfId="2" applyNumberFormat="1" applyFont="1" applyFill="1" applyBorder="1" applyAlignment="1">
      <alignment horizontal="right" vertical="center" indent="2"/>
    </xf>
    <xf numFmtId="183" fontId="19" fillId="0" borderId="8" xfId="2" applyNumberFormat="1" applyFont="1" applyFill="1" applyBorder="1" applyAlignment="1">
      <alignment horizontal="right" vertical="center" indent="2"/>
    </xf>
    <xf numFmtId="187" fontId="17" fillId="0" borderId="4" xfId="2" applyNumberFormat="1" applyFont="1" applyFill="1" applyBorder="1" applyAlignment="1">
      <alignment vertical="center"/>
    </xf>
    <xf numFmtId="187" fontId="17" fillId="0" borderId="91" xfId="2" applyNumberFormat="1" applyFont="1" applyFill="1" applyBorder="1" applyAlignment="1">
      <alignment vertical="center"/>
    </xf>
    <xf numFmtId="187" fontId="17" fillId="0" borderId="101" xfId="2" applyNumberFormat="1" applyFont="1" applyFill="1" applyBorder="1" applyAlignment="1">
      <alignment vertical="center"/>
    </xf>
    <xf numFmtId="188" fontId="29" fillId="0" borderId="9" xfId="6" applyNumberFormat="1" applyFont="1" applyFill="1" applyBorder="1">
      <alignment vertical="center"/>
    </xf>
    <xf numFmtId="188" fontId="29" fillId="0" borderId="91" xfId="6" applyNumberFormat="1" applyFont="1" applyFill="1" applyBorder="1">
      <alignment vertical="center"/>
    </xf>
    <xf numFmtId="188" fontId="29" fillId="0" borderId="6" xfId="6" applyNumberFormat="1" applyFont="1" applyFill="1" applyBorder="1">
      <alignment vertical="center"/>
    </xf>
    <xf numFmtId="188" fontId="29" fillId="0" borderId="9" xfId="6" applyNumberFormat="1" applyFont="1" applyFill="1" applyBorder="1" applyProtection="1">
      <alignment vertical="center"/>
      <protection locked="0"/>
    </xf>
    <xf numFmtId="187" fontId="17" fillId="0" borderId="107" xfId="2" applyNumberFormat="1" applyFont="1" applyFill="1" applyBorder="1" applyAlignment="1">
      <alignment vertical="center"/>
    </xf>
    <xf numFmtId="187" fontId="17" fillId="0" borderId="94" xfId="2" applyNumberFormat="1" applyFont="1" applyFill="1" applyBorder="1" applyAlignment="1">
      <alignment vertical="center"/>
    </xf>
    <xf numFmtId="187" fontId="17" fillId="0" borderId="109" xfId="2" applyNumberFormat="1" applyFont="1" applyFill="1" applyBorder="1" applyAlignment="1">
      <alignment vertical="center"/>
    </xf>
    <xf numFmtId="188" fontId="29" fillId="0" borderId="35" xfId="6" applyNumberFormat="1" applyFont="1" applyFill="1" applyBorder="1" applyProtection="1">
      <alignment vertical="center"/>
      <protection locked="0"/>
    </xf>
    <xf numFmtId="188" fontId="29" fillId="0" borderId="110" xfId="6" applyNumberFormat="1" applyFont="1" applyFill="1" applyBorder="1">
      <alignment vertical="center"/>
    </xf>
    <xf numFmtId="188" fontId="29" fillId="0" borderId="3" xfId="6" applyNumberFormat="1" applyFont="1" applyFill="1" applyBorder="1">
      <alignment vertical="center"/>
    </xf>
    <xf numFmtId="188" fontId="29" fillId="0" borderId="35" xfId="6" applyNumberFormat="1" applyFont="1" applyFill="1" applyBorder="1">
      <alignment vertical="center"/>
    </xf>
    <xf numFmtId="187" fontId="17" fillId="0" borderId="106" xfId="2" applyNumberFormat="1" applyFont="1" applyFill="1" applyBorder="1" applyAlignment="1">
      <alignment vertical="center"/>
    </xf>
    <xf numFmtId="187" fontId="17" fillId="0" borderId="96" xfId="2" applyNumberFormat="1" applyFont="1" applyFill="1" applyBorder="1" applyAlignment="1">
      <alignment vertical="center"/>
    </xf>
    <xf numFmtId="187" fontId="17" fillId="0" borderId="112" xfId="2" applyNumberFormat="1" applyFont="1" applyFill="1" applyBorder="1" applyAlignment="1">
      <alignment vertical="center"/>
    </xf>
    <xf numFmtId="188" fontId="29" fillId="0" borderId="113" xfId="6" applyNumberFormat="1" applyFont="1" applyFill="1" applyBorder="1">
      <alignment vertical="center"/>
    </xf>
    <xf numFmtId="188" fontId="29" fillId="0" borderId="114" xfId="6" applyNumberFormat="1" applyFont="1" applyFill="1" applyBorder="1">
      <alignment vertical="center"/>
    </xf>
    <xf numFmtId="188" fontId="29" fillId="0" borderId="115" xfId="6" applyNumberFormat="1" applyFont="1" applyFill="1" applyBorder="1">
      <alignment vertical="center"/>
    </xf>
    <xf numFmtId="188" fontId="29" fillId="0" borderId="116" xfId="6" applyNumberFormat="1" applyFont="1" applyFill="1" applyBorder="1">
      <alignment vertical="center"/>
    </xf>
    <xf numFmtId="3" fontId="31" fillId="0" borderId="47" xfId="7" applyNumberFormat="1" applyFont="1" applyFill="1" applyBorder="1" applyAlignment="1">
      <alignment vertical="center"/>
    </xf>
    <xf numFmtId="189" fontId="31" fillId="0" borderId="49" xfId="7" applyNumberFormat="1" applyFont="1" applyFill="1" applyBorder="1" applyAlignment="1">
      <alignment vertical="center"/>
    </xf>
    <xf numFmtId="3" fontId="31" fillId="0" borderId="66" xfId="7" applyNumberFormat="1" applyFont="1" applyFill="1" applyBorder="1" applyAlignment="1">
      <alignment vertical="center"/>
    </xf>
    <xf numFmtId="189" fontId="31" fillId="0" borderId="62" xfId="7" applyNumberFormat="1" applyFont="1" applyFill="1" applyBorder="1" applyAlignment="1">
      <alignment vertical="center"/>
    </xf>
    <xf numFmtId="3" fontId="31" fillId="0" borderId="119" xfId="7" applyNumberFormat="1" applyFont="1" applyFill="1" applyBorder="1" applyAlignment="1">
      <alignment vertical="center"/>
    </xf>
    <xf numFmtId="189" fontId="31" fillId="0" borderId="118" xfId="7" applyNumberFormat="1" applyFont="1" applyFill="1" applyBorder="1" applyAlignment="1">
      <alignment vertical="center"/>
    </xf>
    <xf numFmtId="3" fontId="31" fillId="0" borderId="117" xfId="7" applyNumberFormat="1" applyFont="1" applyFill="1" applyBorder="1" applyAlignment="1">
      <alignment vertical="center"/>
    </xf>
    <xf numFmtId="189" fontId="31" fillId="0" borderId="120" xfId="7" applyNumberFormat="1" applyFont="1" applyFill="1" applyBorder="1" applyAlignment="1">
      <alignment vertical="center"/>
    </xf>
    <xf numFmtId="189" fontId="31" fillId="0" borderId="18" xfId="7" applyNumberFormat="1" applyFont="1" applyFill="1" applyBorder="1" applyAlignment="1">
      <alignment vertical="center"/>
    </xf>
    <xf numFmtId="189" fontId="31" fillId="0" borderId="122" xfId="7" applyNumberFormat="1" applyFont="1" applyFill="1" applyBorder="1" applyAlignment="1">
      <alignment vertical="center"/>
    </xf>
    <xf numFmtId="189" fontId="31" fillId="0" borderId="43" xfId="7" applyNumberFormat="1" applyFont="1" applyFill="1" applyBorder="1" applyAlignment="1">
      <alignment vertical="center"/>
    </xf>
    <xf numFmtId="189" fontId="31" fillId="0" borderId="124" xfId="7" applyNumberFormat="1" applyFont="1" applyFill="1" applyBorder="1" applyAlignment="1">
      <alignment vertical="center"/>
    </xf>
    <xf numFmtId="189" fontId="31" fillId="0" borderId="15" xfId="7" applyNumberFormat="1" applyFont="1" applyFill="1" applyBorder="1" applyAlignment="1">
      <alignment vertical="center"/>
    </xf>
    <xf numFmtId="189" fontId="31" fillId="0" borderId="127" xfId="7" applyNumberFormat="1" applyFont="1" applyFill="1" applyBorder="1" applyAlignment="1">
      <alignment vertical="center"/>
    </xf>
    <xf numFmtId="191" fontId="31" fillId="0" borderId="43" xfId="7" applyNumberFormat="1" applyFont="1" applyFill="1" applyBorder="1" applyAlignment="1">
      <alignment vertical="center"/>
    </xf>
    <xf numFmtId="189" fontId="31" fillId="0" borderId="46" xfId="7" applyNumberFormat="1" applyFont="1" applyFill="1" applyBorder="1" applyAlignment="1">
      <alignment vertical="center"/>
    </xf>
    <xf numFmtId="189" fontId="31" fillId="0" borderId="129" xfId="7" applyNumberFormat="1" applyFont="1" applyFill="1" applyBorder="1" applyAlignment="1">
      <alignment vertical="center"/>
    </xf>
    <xf numFmtId="0" fontId="19" fillId="0" borderId="9"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19" fillId="0" borderId="35" xfId="1" applyFont="1" applyFill="1" applyBorder="1" applyAlignment="1">
      <alignment horizontal="center" vertical="center"/>
    </xf>
    <xf numFmtId="38" fontId="19" fillId="0" borderId="2" xfId="2" applyFont="1" applyFill="1" applyBorder="1" applyAlignment="1">
      <alignment horizontal="center" vertical="center"/>
    </xf>
    <xf numFmtId="38" fontId="19" fillId="0" borderId="35" xfId="2" applyFont="1" applyFill="1" applyBorder="1" applyAlignment="1">
      <alignment horizontal="center" vertical="center"/>
    </xf>
    <xf numFmtId="192" fontId="19" fillId="0" borderId="10" xfId="2" applyNumberFormat="1" applyFont="1" applyFill="1" applyBorder="1" applyAlignment="1">
      <alignment horizontal="center" vertical="center"/>
    </xf>
    <xf numFmtId="180" fontId="19" fillId="0" borderId="35" xfId="2" applyNumberFormat="1" applyFont="1" applyFill="1" applyBorder="1" applyAlignment="1">
      <alignment horizontal="right" vertical="center" indent="1"/>
    </xf>
    <xf numFmtId="38" fontId="19" fillId="0" borderId="14" xfId="2" applyFont="1" applyFill="1" applyBorder="1" applyAlignment="1">
      <alignment horizontal="center" vertical="center"/>
    </xf>
    <xf numFmtId="38" fontId="19" fillId="0" borderId="37" xfId="2" applyFont="1" applyFill="1" applyBorder="1" applyAlignment="1">
      <alignment horizontal="center" vertical="center"/>
    </xf>
    <xf numFmtId="192" fontId="19" fillId="0" borderId="0" xfId="2" applyNumberFormat="1" applyFont="1" applyFill="1" applyBorder="1" applyAlignment="1">
      <alignment horizontal="center" vertical="center"/>
    </xf>
    <xf numFmtId="180" fontId="19" fillId="0" borderId="37" xfId="2" applyNumberFormat="1" applyFont="1" applyFill="1" applyBorder="1" applyAlignment="1">
      <alignment horizontal="right" vertical="center" indent="1"/>
    </xf>
    <xf numFmtId="3" fontId="19" fillId="0" borderId="14" xfId="1" applyNumberFormat="1" applyFont="1" applyFill="1" applyBorder="1" applyAlignment="1">
      <alignment horizontal="center" vertical="center"/>
    </xf>
    <xf numFmtId="38" fontId="19" fillId="0" borderId="37" xfId="1" applyNumberFormat="1" applyFont="1" applyFill="1" applyBorder="1" applyAlignment="1">
      <alignment horizontal="center" vertical="center"/>
    </xf>
    <xf numFmtId="0" fontId="19" fillId="0" borderId="0" xfId="1" applyFont="1" applyFill="1" applyBorder="1" applyAlignment="1">
      <alignment horizontal="center" vertical="center"/>
    </xf>
    <xf numFmtId="0" fontId="19" fillId="0" borderId="36" xfId="1" applyFont="1" applyFill="1" applyBorder="1" applyAlignment="1">
      <alignment horizontal="center" vertical="center"/>
    </xf>
    <xf numFmtId="3" fontId="19" fillId="0" borderId="7" xfId="1" applyNumberFormat="1" applyFont="1" applyFill="1" applyBorder="1" applyAlignment="1">
      <alignment horizontal="center" vertical="center"/>
    </xf>
    <xf numFmtId="38" fontId="19" fillId="0" borderId="36" xfId="1" applyNumberFormat="1" applyFont="1" applyFill="1" applyBorder="1" applyAlignment="1">
      <alignment horizontal="center" vertical="center"/>
    </xf>
    <xf numFmtId="0" fontId="19" fillId="0" borderId="1" xfId="1" applyFont="1" applyFill="1" applyBorder="1" applyAlignment="1">
      <alignment horizontal="center" vertical="center"/>
    </xf>
    <xf numFmtId="180" fontId="19" fillId="0" borderId="36" xfId="2" applyNumberFormat="1" applyFont="1" applyFill="1" applyBorder="1" applyAlignment="1">
      <alignment horizontal="right" vertical="center" indent="1"/>
    </xf>
    <xf numFmtId="180" fontId="2" fillId="0" borderId="8" xfId="2" applyNumberFormat="1" applyFont="1" applyFill="1" applyBorder="1" applyAlignment="1">
      <alignment horizontal="center" vertical="center"/>
    </xf>
    <xf numFmtId="189" fontId="2" fillId="0" borderId="8" xfId="8" applyNumberFormat="1" applyFont="1" applyFill="1" applyBorder="1" applyAlignment="1">
      <alignment horizontal="center" vertical="center"/>
    </xf>
    <xf numFmtId="38" fontId="2" fillId="0" borderId="26" xfId="2" applyFont="1" applyFill="1" applyBorder="1" applyAlignment="1">
      <alignment vertical="center"/>
    </xf>
    <xf numFmtId="38" fontId="2" fillId="0" borderId="58" xfId="2" applyFont="1" applyFill="1" applyBorder="1" applyAlignment="1">
      <alignment vertical="center"/>
    </xf>
    <xf numFmtId="38" fontId="2" fillId="0" borderId="66" xfId="2" applyFont="1" applyFill="1" applyBorder="1" applyAlignment="1">
      <alignment vertical="center"/>
    </xf>
    <xf numFmtId="38" fontId="2" fillId="0" borderId="38" xfId="2" applyFont="1" applyFill="1" applyBorder="1" applyAlignment="1">
      <alignment vertical="center"/>
    </xf>
    <xf numFmtId="38" fontId="2" fillId="0" borderId="16" xfId="2" applyFont="1" applyFill="1" applyBorder="1" applyAlignment="1">
      <alignment horizontal="right" vertical="center"/>
    </xf>
    <xf numFmtId="38" fontId="2" fillId="0" borderId="28" xfId="2" applyFont="1" applyFill="1" applyBorder="1" applyAlignment="1">
      <alignment horizontal="right" vertical="center"/>
    </xf>
    <xf numFmtId="38" fontId="2" fillId="0" borderId="29" xfId="2" applyFont="1" applyFill="1" applyBorder="1" applyAlignment="1">
      <alignment horizontal="right" vertical="center"/>
    </xf>
    <xf numFmtId="0" fontId="2" fillId="0" borderId="55" xfId="1" applyFont="1" applyBorder="1" applyAlignment="1">
      <alignment horizontal="center" vertical="center"/>
    </xf>
    <xf numFmtId="0" fontId="2" fillId="0" borderId="81" xfId="1" applyFont="1" applyBorder="1" applyAlignment="1">
      <alignment horizontal="center" vertical="center"/>
    </xf>
    <xf numFmtId="0" fontId="19" fillId="0" borderId="81" xfId="1" applyFont="1" applyFill="1" applyBorder="1" applyAlignment="1">
      <alignment horizontal="center" vertical="center"/>
    </xf>
    <xf numFmtId="0" fontId="19" fillId="0" borderId="131" xfId="1" applyFont="1" applyFill="1" applyBorder="1" applyAlignment="1">
      <alignment horizontal="center" vertical="center"/>
    </xf>
    <xf numFmtId="0" fontId="13" fillId="0" borderId="0" xfId="7" applyFont="1" applyAlignment="1">
      <alignment horizontal="center" vertical="center"/>
    </xf>
    <xf numFmtId="0" fontId="13" fillId="0" borderId="0" xfId="7" applyFont="1" applyAlignment="1">
      <alignment vertical="center"/>
    </xf>
    <xf numFmtId="0" fontId="13" fillId="0" borderId="0" xfId="7" applyFont="1" applyAlignment="1">
      <alignment horizontal="right" vertical="center"/>
    </xf>
    <xf numFmtId="0" fontId="13" fillId="0" borderId="119" xfId="7" applyFont="1" applyBorder="1" applyAlignment="1">
      <alignment horizontal="center" vertical="center"/>
    </xf>
    <xf numFmtId="0" fontId="13" fillId="0" borderId="118" xfId="7" applyFont="1" applyBorder="1" applyAlignment="1">
      <alignment horizontal="center" vertical="center"/>
    </xf>
    <xf numFmtId="0" fontId="13" fillId="0" borderId="117" xfId="7" applyFont="1" applyBorder="1" applyAlignment="1">
      <alignment horizontal="center" vertical="center"/>
    </xf>
    <xf numFmtId="0" fontId="13" fillId="0" borderId="120" xfId="7" applyFont="1" applyBorder="1" applyAlignment="1">
      <alignment horizontal="center" vertical="center"/>
    </xf>
    <xf numFmtId="0" fontId="13" fillId="0" borderId="2" xfId="7" applyFont="1" applyBorder="1" applyAlignment="1">
      <alignment horizontal="center" vertical="center"/>
    </xf>
    <xf numFmtId="0" fontId="13" fillId="0" borderId="3" xfId="7" applyFont="1" applyBorder="1" applyAlignment="1">
      <alignment vertical="center"/>
    </xf>
    <xf numFmtId="3" fontId="13" fillId="0" borderId="119" xfId="7" applyNumberFormat="1" applyFont="1" applyFill="1" applyBorder="1" applyAlignment="1">
      <alignment horizontal="right" vertical="center"/>
    </xf>
    <xf numFmtId="189" fontId="13" fillId="0" borderId="118" xfId="7" applyNumberFormat="1" applyFont="1" applyFill="1" applyBorder="1" applyAlignment="1">
      <alignment horizontal="right" vertical="center"/>
    </xf>
    <xf numFmtId="38" fontId="13" fillId="0" borderId="117" xfId="6" applyFont="1" applyFill="1" applyBorder="1" applyAlignment="1">
      <alignment horizontal="right" vertical="center"/>
    </xf>
    <xf numFmtId="190" fontId="13" fillId="0" borderId="120" xfId="7" applyNumberFormat="1" applyFont="1" applyFill="1" applyBorder="1" applyAlignment="1">
      <alignment horizontal="right" vertical="center"/>
    </xf>
    <xf numFmtId="38" fontId="13" fillId="0" borderId="119" xfId="6" applyFont="1" applyFill="1" applyBorder="1" applyAlignment="1">
      <alignment horizontal="right" vertical="center"/>
    </xf>
    <xf numFmtId="190" fontId="13" fillId="0" borderId="118" xfId="7" applyNumberFormat="1" applyFont="1" applyFill="1" applyBorder="1" applyAlignment="1">
      <alignment horizontal="right" vertical="center"/>
    </xf>
    <xf numFmtId="0" fontId="13" fillId="0" borderId="4" xfId="7" applyFont="1" applyBorder="1" applyAlignment="1">
      <alignment vertical="center"/>
    </xf>
    <xf numFmtId="0" fontId="13" fillId="0" borderId="5" xfId="7" applyFont="1" applyBorder="1" applyAlignment="1">
      <alignment vertical="center"/>
    </xf>
    <xf numFmtId="0" fontId="13" fillId="0" borderId="6" xfId="7" applyFont="1" applyBorder="1" applyAlignment="1">
      <alignment vertical="center"/>
    </xf>
    <xf numFmtId="3" fontId="13" fillId="0" borderId="39" xfId="7" applyNumberFormat="1" applyFont="1" applyFill="1" applyBorder="1" applyAlignment="1">
      <alignment horizontal="right" vertical="center"/>
    </xf>
    <xf numFmtId="189" fontId="13" fillId="0" borderId="18" xfId="7" applyNumberFormat="1" applyFont="1" applyFill="1" applyBorder="1" applyAlignment="1">
      <alignment horizontal="right" vertical="center"/>
    </xf>
    <xf numFmtId="38" fontId="13" fillId="0" borderId="121" xfId="6" applyFont="1" applyFill="1" applyBorder="1" applyAlignment="1">
      <alignment horizontal="right" vertical="center"/>
    </xf>
    <xf numFmtId="190" fontId="13" fillId="0" borderId="122" xfId="7" applyNumberFormat="1" applyFont="1" applyFill="1" applyBorder="1" applyAlignment="1">
      <alignment horizontal="right" vertical="center"/>
    </xf>
    <xf numFmtId="38" fontId="13" fillId="0" borderId="39" xfId="6" applyFont="1" applyFill="1" applyBorder="1" applyAlignment="1">
      <alignment horizontal="right" vertical="center"/>
    </xf>
    <xf numFmtId="190" fontId="13" fillId="0" borderId="18" xfId="7" applyNumberFormat="1" applyFont="1" applyFill="1" applyBorder="1" applyAlignment="1">
      <alignment horizontal="right" vertical="center"/>
    </xf>
    <xf numFmtId="0" fontId="13" fillId="0" borderId="14" xfId="7" applyFont="1" applyBorder="1" applyAlignment="1">
      <alignment horizontal="center" vertical="center"/>
    </xf>
    <xf numFmtId="0" fontId="13" fillId="0" borderId="16" xfId="7" applyFont="1" applyBorder="1" applyAlignment="1">
      <alignment vertical="center"/>
    </xf>
    <xf numFmtId="3" fontId="13" fillId="0" borderId="41" xfId="7" applyNumberFormat="1" applyFont="1" applyFill="1" applyBorder="1" applyAlignment="1">
      <alignment horizontal="right" vertical="center"/>
    </xf>
    <xf numFmtId="189" fontId="13" fillId="0" borderId="43" xfId="7" applyNumberFormat="1" applyFont="1" applyFill="1" applyBorder="1" applyAlignment="1">
      <alignment horizontal="right" vertical="center"/>
    </xf>
    <xf numFmtId="38" fontId="13" fillId="0" borderId="123" xfId="6" applyFont="1" applyFill="1" applyBorder="1" applyAlignment="1">
      <alignment horizontal="right" vertical="center"/>
    </xf>
    <xf numFmtId="190" fontId="13" fillId="0" borderId="124" xfId="7" applyNumberFormat="1" applyFont="1" applyFill="1" applyBorder="1" applyAlignment="1">
      <alignment horizontal="right" vertical="center"/>
    </xf>
    <xf numFmtId="38" fontId="13" fillId="0" borderId="41" xfId="6" applyFont="1" applyFill="1" applyBorder="1" applyAlignment="1">
      <alignment horizontal="right" vertical="center"/>
    </xf>
    <xf numFmtId="190" fontId="13" fillId="0" borderId="43" xfId="7" applyNumberFormat="1" applyFont="1" applyFill="1" applyBorder="1" applyAlignment="1">
      <alignment horizontal="right" vertical="center"/>
    </xf>
    <xf numFmtId="0" fontId="13" fillId="0" borderId="7" xfId="7" applyFont="1" applyBorder="1" applyAlignment="1">
      <alignment horizontal="center" vertical="center"/>
    </xf>
    <xf numFmtId="0" fontId="13" fillId="0" borderId="8" xfId="7" applyFont="1" applyBorder="1" applyAlignment="1">
      <alignment vertical="center"/>
    </xf>
    <xf numFmtId="3" fontId="13" fillId="0" borderId="125" xfId="7" applyNumberFormat="1" applyFont="1" applyFill="1" applyBorder="1" applyAlignment="1">
      <alignment horizontal="right" vertical="center"/>
    </xf>
    <xf numFmtId="189" fontId="13" fillId="0" borderId="15" xfId="7" applyNumberFormat="1" applyFont="1" applyFill="1" applyBorder="1" applyAlignment="1">
      <alignment horizontal="right" vertical="center"/>
    </xf>
    <xf numFmtId="38" fontId="13" fillId="0" borderId="126" xfId="6" applyFont="1" applyFill="1" applyBorder="1" applyAlignment="1">
      <alignment horizontal="right" vertical="center"/>
    </xf>
    <xf numFmtId="190" fontId="13" fillId="0" borderId="127" xfId="7" applyNumberFormat="1" applyFont="1" applyFill="1" applyBorder="1" applyAlignment="1">
      <alignment horizontal="right" vertical="center"/>
    </xf>
    <xf numFmtId="38" fontId="13" fillId="0" borderId="125" xfId="6" applyFont="1" applyFill="1" applyBorder="1" applyAlignment="1">
      <alignment horizontal="right" vertical="center"/>
    </xf>
    <xf numFmtId="190" fontId="13" fillId="0" borderId="15" xfId="7" applyNumberFormat="1" applyFont="1" applyFill="1" applyBorder="1" applyAlignment="1">
      <alignment horizontal="right" vertical="center"/>
    </xf>
    <xf numFmtId="0" fontId="13" fillId="0" borderId="5" xfId="7" applyFont="1" applyBorder="1" applyAlignment="1">
      <alignment horizontal="distributed" vertical="center"/>
    </xf>
    <xf numFmtId="0" fontId="13" fillId="0" borderId="6" xfId="7" applyFont="1" applyBorder="1" applyAlignment="1">
      <alignment horizontal="distributed" vertical="center"/>
    </xf>
    <xf numFmtId="0" fontId="13" fillId="0" borderId="41" xfId="7" applyFont="1" applyFill="1" applyBorder="1" applyAlignment="1">
      <alignment horizontal="right" vertical="center"/>
    </xf>
    <xf numFmtId="0" fontId="13" fillId="0" borderId="14" xfId="7" applyFont="1" applyBorder="1" applyAlignment="1">
      <alignment vertical="center" shrinkToFit="1"/>
    </xf>
    <xf numFmtId="0" fontId="13" fillId="0" borderId="14" xfId="7" applyFont="1" applyBorder="1" applyAlignment="1">
      <alignment vertical="center"/>
    </xf>
    <xf numFmtId="0" fontId="13" fillId="0" borderId="14" xfId="7" applyFont="1" applyBorder="1" applyAlignment="1">
      <alignment vertical="center" wrapText="1"/>
    </xf>
    <xf numFmtId="0" fontId="13" fillId="0" borderId="16" xfId="7" applyFont="1" applyBorder="1" applyAlignment="1">
      <alignment horizontal="distributed" vertical="center" wrapText="1"/>
    </xf>
    <xf numFmtId="189" fontId="13" fillId="0" borderId="46" xfId="7" applyNumberFormat="1" applyFont="1" applyFill="1" applyBorder="1" applyAlignment="1">
      <alignment horizontal="right" vertical="center"/>
    </xf>
    <xf numFmtId="190" fontId="13" fillId="0" borderId="129" xfId="7" applyNumberFormat="1" applyFont="1" applyFill="1" applyBorder="1" applyAlignment="1">
      <alignment horizontal="right" vertical="center"/>
    </xf>
    <xf numFmtId="190" fontId="13" fillId="0" borderId="46" xfId="7" applyNumberFormat="1" applyFont="1" applyFill="1" applyBorder="1" applyAlignment="1">
      <alignment horizontal="right" vertical="center"/>
    </xf>
    <xf numFmtId="0" fontId="31" fillId="0" borderId="127" xfId="7" applyFont="1" applyBorder="1" applyAlignment="1">
      <alignment horizontal="distributed" vertical="center"/>
    </xf>
    <xf numFmtId="0" fontId="31" fillId="0" borderId="122" xfId="7" applyFont="1" applyBorder="1" applyAlignment="1">
      <alignment horizontal="distributed" vertical="center"/>
    </xf>
    <xf numFmtId="0" fontId="2" fillId="0" borderId="7" xfId="1" applyFont="1" applyBorder="1" applyAlignment="1">
      <alignment horizontal="distributed" vertical="center"/>
    </xf>
    <xf numFmtId="0" fontId="2" fillId="0" borderId="8" xfId="1" applyFont="1" applyBorder="1" applyAlignment="1">
      <alignment horizontal="distributed" vertical="center"/>
    </xf>
    <xf numFmtId="0" fontId="4" fillId="0" borderId="0" xfId="1" applyFont="1" applyAlignment="1">
      <alignment horizontal="center" vertical="center"/>
    </xf>
    <xf numFmtId="0" fontId="2" fillId="0" borderId="1" xfId="1" applyFont="1" applyBorder="1" applyAlignment="1">
      <alignment horizontal="right" vertical="center"/>
    </xf>
    <xf numFmtId="0" fontId="2" fillId="0" borderId="14" xfId="1" applyFont="1" applyBorder="1" applyAlignment="1">
      <alignment horizontal="center" vertical="center"/>
    </xf>
    <xf numFmtId="0" fontId="2" fillId="0" borderId="16" xfId="1" applyFont="1" applyBorder="1" applyAlignment="1">
      <alignment horizontal="center" vertical="center"/>
    </xf>
    <xf numFmtId="0" fontId="2" fillId="0" borderId="14" xfId="1" applyFont="1" applyBorder="1" applyAlignment="1">
      <alignment horizontal="distributed" vertical="center"/>
    </xf>
    <xf numFmtId="0" fontId="2" fillId="0" borderId="16" xfId="1" applyFont="1" applyBorder="1" applyAlignment="1">
      <alignment horizontal="distributed" vertical="center"/>
    </xf>
    <xf numFmtId="0" fontId="9" fillId="0" borderId="2" xfId="1" applyFont="1" applyBorder="1" applyAlignment="1">
      <alignment horizontal="center" vertical="center"/>
    </xf>
    <xf numFmtId="0" fontId="9" fillId="0" borderId="10" xfId="1" applyFont="1" applyBorder="1" applyAlignment="1">
      <alignment horizontal="center" vertical="center"/>
    </xf>
    <xf numFmtId="0" fontId="9" fillId="0" borderId="3" xfId="1" applyFont="1" applyBorder="1" applyAlignment="1">
      <alignment horizontal="center" vertical="center"/>
    </xf>
    <xf numFmtId="0" fontId="9" fillId="0" borderId="14" xfId="1" applyFont="1" applyBorder="1" applyAlignment="1">
      <alignment horizontal="center" vertical="center"/>
    </xf>
    <xf numFmtId="0" fontId="9" fillId="0" borderId="16" xfId="1" applyFont="1" applyBorder="1" applyAlignment="1">
      <alignment horizontal="center" vertical="center"/>
    </xf>
    <xf numFmtId="0" fontId="2" fillId="0" borderId="0" xfId="1" applyFont="1" applyAlignment="1">
      <alignment horizontal="right" vertical="center"/>
    </xf>
    <xf numFmtId="0" fontId="2" fillId="0" borderId="10" xfId="1" applyFont="1" applyBorder="1" applyAlignment="1">
      <alignment horizontal="right" vertical="center"/>
    </xf>
    <xf numFmtId="0" fontId="8" fillId="0" borderId="0" xfId="1" applyFont="1" applyAlignment="1">
      <alignment horizontal="center" vertical="center"/>
    </xf>
    <xf numFmtId="0" fontId="8" fillId="0" borderId="0" xfId="1" applyFont="1" applyAlignment="1">
      <alignment horizont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14" xfId="1" applyFont="1" applyBorder="1" applyAlignment="1">
      <alignment horizontal="distributed" vertical="center"/>
    </xf>
    <xf numFmtId="0" fontId="9" fillId="0" borderId="16" xfId="1" applyFont="1" applyBorder="1" applyAlignment="1">
      <alignment horizontal="distributed" vertical="center"/>
    </xf>
    <xf numFmtId="0" fontId="9" fillId="0" borderId="7" xfId="1" applyFont="1" applyBorder="1" applyAlignment="1">
      <alignment horizontal="distributed" vertical="center"/>
    </xf>
    <xf numFmtId="0" fontId="9" fillId="0" borderId="8" xfId="1" applyFont="1" applyBorder="1" applyAlignment="1">
      <alignment horizontal="distributed" vertical="center"/>
    </xf>
    <xf numFmtId="0" fontId="9" fillId="0" borderId="0" xfId="1" applyFont="1" applyAlignment="1">
      <alignment horizontal="right" vertical="center"/>
    </xf>
    <xf numFmtId="0" fontId="14" fillId="0" borderId="9" xfId="1" applyFont="1" applyBorder="1" applyAlignment="1">
      <alignment horizontal="center" vertical="center" wrapText="1"/>
    </xf>
    <xf numFmtId="0" fontId="14" fillId="0" borderId="9" xfId="1" applyFont="1" applyBorder="1" applyAlignment="1">
      <alignment horizontal="center" vertical="center"/>
    </xf>
    <xf numFmtId="0" fontId="14" fillId="0" borderId="35" xfId="1" applyFont="1" applyBorder="1" applyAlignment="1">
      <alignment horizontal="center" vertical="center" wrapText="1"/>
    </xf>
    <xf numFmtId="0" fontId="14" fillId="0" borderId="36" xfId="1" applyFont="1" applyBorder="1" applyAlignment="1">
      <alignment horizontal="center" vertical="center" wrapText="1"/>
    </xf>
    <xf numFmtId="0" fontId="14" fillId="0" borderId="35" xfId="1" applyFont="1" applyBorder="1" applyAlignment="1">
      <alignment horizontal="center" vertical="center" shrinkToFit="1"/>
    </xf>
    <xf numFmtId="0" fontId="14" fillId="0" borderId="36" xfId="1" applyFont="1" applyBorder="1" applyAlignment="1">
      <alignment horizontal="center" vertical="center" shrinkToFit="1"/>
    </xf>
    <xf numFmtId="38" fontId="44" fillId="0" borderId="0" xfId="2" applyFont="1" applyAlignment="1">
      <alignment horizontal="center" vertical="center"/>
    </xf>
    <xf numFmtId="0" fontId="14" fillId="0" borderId="35" xfId="1" applyFont="1" applyBorder="1" applyAlignment="1">
      <alignment horizontal="center" vertical="center"/>
    </xf>
    <xf numFmtId="0" fontId="14" fillId="0" borderId="36" xfId="1" applyFont="1" applyBorder="1" applyAlignment="1">
      <alignment horizontal="center" vertical="center"/>
    </xf>
    <xf numFmtId="38" fontId="15" fillId="0" borderId="48" xfId="2" applyFont="1" applyFill="1" applyBorder="1" applyAlignment="1">
      <alignment horizontal="center" vertical="center"/>
    </xf>
    <xf numFmtId="38" fontId="15" fillId="0" borderId="66" xfId="2" applyFont="1" applyFill="1" applyBorder="1" applyAlignment="1">
      <alignment horizontal="center" vertical="center"/>
    </xf>
    <xf numFmtId="38" fontId="15" fillId="0" borderId="62" xfId="2" applyFont="1" applyFill="1" applyBorder="1" applyAlignment="1">
      <alignment horizontal="center" vertical="center"/>
    </xf>
    <xf numFmtId="38" fontId="15" fillId="0" borderId="10" xfId="2" applyFont="1" applyFill="1" applyBorder="1" applyAlignment="1">
      <alignment horizontal="center" vertical="center"/>
    </xf>
    <xf numFmtId="38" fontId="15" fillId="0" borderId="3" xfId="2" applyFont="1" applyFill="1" applyBorder="1" applyAlignment="1">
      <alignment horizontal="center" vertical="center"/>
    </xf>
    <xf numFmtId="182" fontId="15" fillId="0" borderId="63" xfId="2" applyNumberFormat="1" applyFont="1" applyFill="1" applyBorder="1" applyAlignment="1">
      <alignment horizontal="center" vertical="center"/>
    </xf>
    <xf numFmtId="182" fontId="15" fillId="0" borderId="67" xfId="2" applyNumberFormat="1" applyFont="1" applyFill="1" applyBorder="1" applyAlignment="1">
      <alignment horizontal="center" vertical="center"/>
    </xf>
    <xf numFmtId="38" fontId="15" fillId="0" borderId="63" xfId="2" applyFont="1" applyFill="1" applyBorder="1" applyAlignment="1">
      <alignment horizontal="center" vertical="center"/>
    </xf>
    <xf numFmtId="38" fontId="15" fillId="0" borderId="1" xfId="2" applyFont="1" applyFill="1" applyBorder="1" applyAlignment="1">
      <alignment horizontal="center" vertical="center"/>
    </xf>
    <xf numFmtId="38" fontId="15" fillId="0" borderId="67" xfId="2" applyFont="1" applyFill="1" applyBorder="1" applyAlignment="1">
      <alignment horizontal="center" vertical="center"/>
    </xf>
    <xf numFmtId="182" fontId="15" fillId="0" borderId="1" xfId="2" applyNumberFormat="1" applyFont="1" applyFill="1" applyBorder="1" applyAlignment="1">
      <alignment horizontal="center" vertical="center"/>
    </xf>
    <xf numFmtId="182" fontId="15" fillId="0" borderId="8" xfId="2" applyNumberFormat="1" applyFont="1" applyFill="1" applyBorder="1" applyAlignment="1">
      <alignment horizontal="center" vertical="center"/>
    </xf>
    <xf numFmtId="182" fontId="15" fillId="0" borderId="68" xfId="2" applyNumberFormat="1" applyFont="1" applyFill="1" applyBorder="1" applyAlignment="1">
      <alignment horizontal="center" vertical="center"/>
    </xf>
    <xf numFmtId="182" fontId="15" fillId="0" borderId="16" xfId="2" applyNumberFormat="1" applyFont="1" applyFill="1" applyBorder="1" applyAlignment="1">
      <alignment horizontal="center" vertical="center"/>
    </xf>
    <xf numFmtId="0" fontId="6" fillId="0" borderId="0" xfId="3" applyAlignment="1">
      <alignment vertical="center"/>
    </xf>
    <xf numFmtId="0" fontId="12" fillId="0" borderId="0" xfId="1" applyFont="1" applyAlignment="1">
      <alignment horizontal="center" vertical="center"/>
    </xf>
    <xf numFmtId="0" fontId="2" fillId="0" borderId="35" xfId="1" applyFont="1" applyBorder="1" applyAlignment="1">
      <alignment horizontal="center" vertical="center" textRotation="255"/>
    </xf>
    <xf numFmtId="0" fontId="2" fillId="0" borderId="37" xfId="1" applyFont="1" applyBorder="1" applyAlignment="1">
      <alignment horizontal="center" vertical="center" textRotation="255"/>
    </xf>
    <xf numFmtId="0" fontId="2" fillId="0" borderId="36" xfId="1" applyFont="1" applyBorder="1" applyAlignment="1">
      <alignment horizontal="center" vertical="center" textRotation="255"/>
    </xf>
    <xf numFmtId="0" fontId="2" fillId="0" borderId="35" xfId="1" applyFont="1" applyBorder="1" applyAlignment="1">
      <alignment horizontal="center" vertical="center" textRotation="255" wrapText="1" shrinkToFit="1"/>
    </xf>
    <xf numFmtId="0" fontId="2" fillId="0" borderId="37" xfId="1" applyFont="1" applyBorder="1" applyAlignment="1">
      <alignment vertical="center" shrinkToFit="1"/>
    </xf>
    <xf numFmtId="0" fontId="2" fillId="0" borderId="36" xfId="1" applyFont="1" applyBorder="1" applyAlignment="1">
      <alignment vertical="center" shrinkToFit="1"/>
    </xf>
    <xf numFmtId="0" fontId="0" fillId="0" borderId="0" xfId="0" applyAlignment="1">
      <alignment horizontal="center" vertical="center"/>
    </xf>
    <xf numFmtId="38" fontId="2" fillId="0" borderId="0" xfId="2" applyFont="1" applyBorder="1" applyAlignment="1">
      <alignment horizontal="left" vertical="center"/>
    </xf>
    <xf numFmtId="0" fontId="13" fillId="0" borderId="35" xfId="1" applyFont="1" applyBorder="1" applyAlignment="1">
      <alignment horizontal="center" vertical="center" textRotation="255" wrapText="1" shrinkToFit="1"/>
    </xf>
    <xf numFmtId="0" fontId="13" fillId="0" borderId="37" xfId="1" applyFont="1" applyBorder="1" applyAlignment="1">
      <alignment vertical="center" shrinkToFit="1"/>
    </xf>
    <xf numFmtId="0" fontId="13" fillId="0" borderId="36" xfId="1" applyFont="1" applyBorder="1" applyAlignment="1">
      <alignment vertical="center" shrinkToFit="1"/>
    </xf>
    <xf numFmtId="0" fontId="13" fillId="0" borderId="9" xfId="5" applyFont="1" applyBorder="1" applyAlignment="1">
      <alignment horizontal="center" vertical="center"/>
    </xf>
    <xf numFmtId="0" fontId="12" fillId="0" borderId="0" xfId="5" applyFont="1" applyAlignment="1">
      <alignment horizontal="center" vertical="center"/>
    </xf>
    <xf numFmtId="0" fontId="13" fillId="0" borderId="9" xfId="5" applyFont="1" applyBorder="1" applyAlignment="1">
      <alignment horizontal="center" vertical="center" wrapText="1"/>
    </xf>
    <xf numFmtId="0" fontId="13" fillId="0" borderId="6" xfId="5" applyFont="1" applyBorder="1" applyAlignment="1">
      <alignment horizontal="center" vertical="center"/>
    </xf>
    <xf numFmtId="0" fontId="45" fillId="0" borderId="0" xfId="0" applyFont="1" applyAlignment="1">
      <alignment horizontal="center" vertical="center"/>
    </xf>
    <xf numFmtId="0" fontId="13" fillId="0" borderId="2" xfId="1" applyFont="1" applyBorder="1" applyAlignment="1">
      <alignment horizontal="center" vertical="center"/>
    </xf>
    <xf numFmtId="0" fontId="13" fillId="0" borderId="7" xfId="1" applyFont="1" applyBorder="1" applyAlignment="1">
      <alignment horizontal="center" vertical="center"/>
    </xf>
    <xf numFmtId="0" fontId="13" fillId="0" borderId="35" xfId="1" applyFont="1" applyBorder="1" applyAlignment="1">
      <alignment horizontal="center" vertical="center"/>
    </xf>
    <xf numFmtId="0" fontId="13" fillId="0" borderId="36" xfId="1" applyFont="1" applyBorder="1" applyAlignment="1">
      <alignment horizontal="center" vertical="center"/>
    </xf>
    <xf numFmtId="0" fontId="13" fillId="0" borderId="2" xfId="1" applyFont="1" applyBorder="1" applyAlignment="1">
      <alignment horizontal="center" vertical="center" wrapText="1"/>
    </xf>
    <xf numFmtId="0" fontId="13" fillId="0" borderId="35" xfId="1" applyFont="1" applyBorder="1" applyAlignment="1">
      <alignment horizontal="center" vertical="center" shrinkToFit="1"/>
    </xf>
    <xf numFmtId="0" fontId="13" fillId="0" borderId="36" xfId="1" applyFont="1" applyBorder="1" applyAlignment="1">
      <alignment horizontal="center" vertical="center" shrinkToFit="1"/>
    </xf>
    <xf numFmtId="0" fontId="14" fillId="0" borderId="37" xfId="1" applyFont="1" applyBorder="1" applyAlignment="1">
      <alignment horizontal="center" vertical="center"/>
    </xf>
    <xf numFmtId="0" fontId="13" fillId="0" borderId="10" xfId="1" applyFont="1" applyBorder="1" applyAlignment="1">
      <alignment horizontal="right" vertical="center"/>
    </xf>
    <xf numFmtId="0" fontId="18" fillId="0" borderId="35" xfId="1" applyFont="1" applyFill="1" applyBorder="1" applyAlignment="1">
      <alignment horizontal="center" vertical="center"/>
    </xf>
    <xf numFmtId="0" fontId="18" fillId="0" borderId="36" xfId="1" applyFont="1" applyFill="1" applyBorder="1" applyAlignment="1">
      <alignment horizontal="center" vertical="center"/>
    </xf>
    <xf numFmtId="0" fontId="18" fillId="0" borderId="35" xfId="1" applyFont="1" applyFill="1" applyBorder="1" applyAlignment="1">
      <alignment horizontal="center" vertical="center" textRotation="255"/>
    </xf>
    <xf numFmtId="0" fontId="18" fillId="0" borderId="37" xfId="1" applyFont="1" applyFill="1" applyBorder="1" applyAlignment="1">
      <alignment horizontal="center" vertical="center" textRotation="255"/>
    </xf>
    <xf numFmtId="0" fontId="18" fillId="0" borderId="36" xfId="1" applyFont="1" applyFill="1" applyBorder="1" applyAlignment="1">
      <alignment horizontal="center" vertical="center" textRotation="255"/>
    </xf>
    <xf numFmtId="0" fontId="46" fillId="0" borderId="35" xfId="5" applyFont="1" applyFill="1" applyBorder="1" applyAlignment="1">
      <alignment horizontal="center" vertical="center" textRotation="255"/>
    </xf>
    <xf numFmtId="0" fontId="46" fillId="0" borderId="37" xfId="5" applyFont="1" applyFill="1" applyBorder="1" applyAlignment="1">
      <alignment horizontal="center" vertical="center" textRotation="255"/>
    </xf>
    <xf numFmtId="0" fontId="46" fillId="0" borderId="36" xfId="5" applyFont="1" applyFill="1" applyBorder="1" applyAlignment="1">
      <alignment horizontal="center" vertical="center" textRotation="255"/>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5" xfId="1" applyFont="1" applyBorder="1" applyAlignment="1">
      <alignment horizontal="center" vertical="center"/>
    </xf>
    <xf numFmtId="0" fontId="2" fillId="0" borderId="36" xfId="1" applyFont="1" applyBorder="1" applyAlignment="1">
      <alignment horizontal="center" vertical="center"/>
    </xf>
    <xf numFmtId="0" fontId="6" fillId="0" borderId="36" xfId="5" applyBorder="1" applyAlignment="1">
      <alignment horizontal="center" vertical="center"/>
    </xf>
    <xf numFmtId="0" fontId="6" fillId="0" borderId="37" xfId="5" applyBorder="1" applyAlignment="1">
      <alignment horizontal="center" vertical="center"/>
    </xf>
    <xf numFmtId="0" fontId="2" fillId="0" borderId="37" xfId="1" applyFont="1" applyBorder="1" applyAlignment="1">
      <alignment horizontal="center" vertical="center"/>
    </xf>
    <xf numFmtId="0" fontId="25" fillId="0" borderId="0" xfId="5" applyFont="1" applyAlignment="1">
      <alignment horizontal="center" vertical="center"/>
    </xf>
    <xf numFmtId="186" fontId="17" fillId="0" borderId="84" xfId="5" applyNumberFormat="1" applyFont="1" applyBorder="1" applyAlignment="1">
      <alignment horizontal="center" vertical="center"/>
    </xf>
    <xf numFmtId="186" fontId="17" fillId="0" borderId="85" xfId="5" applyNumberFormat="1" applyFont="1" applyBorder="1" applyAlignment="1">
      <alignment horizontal="center" vertical="center"/>
    </xf>
    <xf numFmtId="186" fontId="17" fillId="0" borderId="86" xfId="5" applyNumberFormat="1" applyFont="1" applyBorder="1" applyAlignment="1">
      <alignment horizontal="center" vertical="center"/>
    </xf>
    <xf numFmtId="186" fontId="17" fillId="0" borderId="90" xfId="5" applyNumberFormat="1" applyFont="1" applyBorder="1" applyAlignment="1">
      <alignment horizontal="center" vertical="center"/>
    </xf>
    <xf numFmtId="186" fontId="17" fillId="0" borderId="9" xfId="5" applyNumberFormat="1" applyFont="1" applyBorder="1" applyAlignment="1">
      <alignment horizontal="center" vertical="center"/>
    </xf>
    <xf numFmtId="186" fontId="17" fillId="0" borderId="91" xfId="5" applyNumberFormat="1" applyFont="1" applyBorder="1" applyAlignment="1">
      <alignment horizontal="center" vertical="center"/>
    </xf>
    <xf numFmtId="186" fontId="17" fillId="0" borderId="84" xfId="2" applyNumberFormat="1" applyFont="1" applyFill="1" applyBorder="1" applyAlignment="1">
      <alignment horizontal="center" vertical="center"/>
    </xf>
    <xf numFmtId="186" fontId="17" fillId="0" borderId="85" xfId="2" applyNumberFormat="1" applyFont="1" applyFill="1" applyBorder="1" applyAlignment="1">
      <alignment horizontal="center" vertical="center"/>
    </xf>
    <xf numFmtId="186" fontId="17" fillId="0" borderId="86" xfId="2" applyNumberFormat="1" applyFont="1" applyFill="1" applyBorder="1" applyAlignment="1">
      <alignment horizontal="center" vertical="center"/>
    </xf>
    <xf numFmtId="186" fontId="17" fillId="0" borderId="92" xfId="2" applyNumberFormat="1" applyFont="1" applyFill="1" applyBorder="1" applyAlignment="1">
      <alignment horizontal="center" vertical="center"/>
    </xf>
    <xf numFmtId="186" fontId="17" fillId="0" borderId="93" xfId="2" applyNumberFormat="1" applyFont="1" applyFill="1" applyBorder="1" applyAlignment="1">
      <alignment horizontal="center" vertical="center"/>
    </xf>
    <xf numFmtId="186" fontId="17" fillId="0" borderId="94" xfId="2" applyNumberFormat="1" applyFont="1" applyFill="1" applyBorder="1" applyAlignment="1">
      <alignment horizontal="center" vertical="center"/>
    </xf>
    <xf numFmtId="186" fontId="17" fillId="0" borderId="87" xfId="2" applyNumberFormat="1" applyFont="1" applyFill="1" applyBorder="1" applyAlignment="1">
      <alignment horizontal="center" vertical="center"/>
    </xf>
    <xf numFmtId="186" fontId="17" fillId="0" borderId="88" xfId="2" applyNumberFormat="1" applyFont="1" applyFill="1" applyBorder="1" applyAlignment="1">
      <alignment horizontal="center" vertical="center"/>
    </xf>
    <xf numFmtId="186" fontId="17" fillId="0" borderId="89" xfId="2" applyNumberFormat="1" applyFont="1" applyFill="1" applyBorder="1" applyAlignment="1">
      <alignment horizontal="center" vertical="center"/>
    </xf>
    <xf numFmtId="186" fontId="17" fillId="0" borderId="95" xfId="2" applyNumberFormat="1" applyFont="1" applyFill="1" applyBorder="1" applyAlignment="1">
      <alignment horizontal="center" vertical="center"/>
    </xf>
    <xf numFmtId="186" fontId="17" fillId="0" borderId="96" xfId="2" applyNumberFormat="1" applyFont="1" applyFill="1" applyBorder="1" applyAlignment="1">
      <alignment horizontal="center" vertical="center"/>
    </xf>
    <xf numFmtId="186" fontId="17" fillId="0" borderId="97" xfId="2" applyNumberFormat="1" applyFont="1" applyFill="1" applyBorder="1" applyAlignment="1">
      <alignment horizontal="center" vertical="center"/>
    </xf>
    <xf numFmtId="186" fontId="17" fillId="0" borderId="98" xfId="2" applyNumberFormat="1" applyFont="1" applyFill="1" applyBorder="1" applyAlignment="1">
      <alignment horizontal="distributed" vertical="center" wrapText="1" justifyLastLine="1"/>
    </xf>
    <xf numFmtId="186" fontId="17" fillId="0" borderId="90" xfId="2" applyNumberFormat="1" applyFont="1" applyFill="1" applyBorder="1" applyAlignment="1">
      <alignment horizontal="distributed" vertical="center" wrapText="1" justifyLastLine="1"/>
    </xf>
    <xf numFmtId="186" fontId="17" fillId="0" borderId="36" xfId="2" applyNumberFormat="1" applyFont="1" applyFill="1" applyBorder="1" applyAlignment="1">
      <alignment horizontal="distributed" vertical="center" wrapText="1" justifyLastLine="1"/>
    </xf>
    <xf numFmtId="186" fontId="17" fillId="0" borderId="9" xfId="2" applyNumberFormat="1" applyFont="1" applyFill="1" applyBorder="1" applyAlignment="1">
      <alignment horizontal="distributed" vertical="center" wrapText="1" justifyLastLine="1"/>
    </xf>
    <xf numFmtId="186" fontId="17" fillId="0" borderId="99" xfId="2" applyNumberFormat="1" applyFont="1" applyFill="1" applyBorder="1" applyAlignment="1">
      <alignment horizontal="distributed" vertical="center" wrapText="1" justifyLastLine="1"/>
    </xf>
    <xf numFmtId="186" fontId="17" fillId="0" borderId="91" xfId="2" applyNumberFormat="1" applyFont="1" applyFill="1" applyBorder="1" applyAlignment="1">
      <alignment horizontal="distributed" vertical="center" wrapText="1" justifyLastLine="1"/>
    </xf>
    <xf numFmtId="186" fontId="17" fillId="0" borderId="100" xfId="2" applyNumberFormat="1" applyFont="1" applyFill="1" applyBorder="1" applyAlignment="1">
      <alignment horizontal="distributed" vertical="center" wrapText="1" justifyLastLine="1"/>
    </xf>
    <xf numFmtId="186" fontId="17" fillId="0" borderId="101" xfId="2" applyNumberFormat="1" applyFont="1" applyFill="1" applyBorder="1" applyAlignment="1">
      <alignment horizontal="distributed" vertical="center" wrapText="1" justifyLastLine="1"/>
    </xf>
    <xf numFmtId="186" fontId="17" fillId="0" borderId="85" xfId="2" applyNumberFormat="1" applyFont="1" applyFill="1" applyBorder="1" applyAlignment="1">
      <alignment horizontal="distributed" vertical="center" wrapText="1" justifyLastLine="1"/>
    </xf>
    <xf numFmtId="186" fontId="17" fillId="0" borderId="86" xfId="2" applyNumberFormat="1" applyFont="1" applyFill="1" applyBorder="1" applyAlignment="1">
      <alignment horizontal="distributed" vertical="center" wrapText="1" justifyLastLine="1"/>
    </xf>
    <xf numFmtId="186" fontId="17" fillId="0" borderId="7" xfId="2" applyNumberFormat="1" applyFont="1" applyFill="1" applyBorder="1" applyAlignment="1">
      <alignment horizontal="distributed" vertical="center" wrapText="1" justifyLastLine="1"/>
    </xf>
    <xf numFmtId="186" fontId="17" fillId="0" borderId="4" xfId="2" applyNumberFormat="1" applyFont="1" applyFill="1" applyBorder="1" applyAlignment="1">
      <alignment horizontal="distributed" vertical="center" wrapText="1" justifyLastLine="1"/>
    </xf>
    <xf numFmtId="186" fontId="17" fillId="0" borderId="102" xfId="5" applyNumberFormat="1" applyFont="1" applyBorder="1" applyAlignment="1">
      <alignment horizontal="left" vertical="center"/>
    </xf>
    <xf numFmtId="186" fontId="17" fillId="0" borderId="9" xfId="5" applyNumberFormat="1" applyFont="1" applyBorder="1" applyAlignment="1">
      <alignment horizontal="left" vertical="center"/>
    </xf>
    <xf numFmtId="186" fontId="17" fillId="0" borderId="91" xfId="5" applyNumberFormat="1" applyFont="1" applyBorder="1" applyAlignment="1">
      <alignment horizontal="left" vertical="center"/>
    </xf>
    <xf numFmtId="186" fontId="17" fillId="0" borderId="8" xfId="2" applyNumberFormat="1" applyFont="1" applyFill="1" applyBorder="1" applyAlignment="1">
      <alignment horizontal="distributed" vertical="center" wrapText="1" justifyLastLine="1"/>
    </xf>
    <xf numFmtId="186" fontId="17" fillId="0" borderId="6" xfId="2" applyNumberFormat="1" applyFont="1" applyFill="1" applyBorder="1" applyAlignment="1">
      <alignment horizontal="distributed" vertical="center" wrapText="1" justifyLastLine="1"/>
    </xf>
    <xf numFmtId="186" fontId="17" fillId="0" borderId="90" xfId="5" applyNumberFormat="1" applyFont="1" applyBorder="1" applyAlignment="1">
      <alignment horizontal="left" vertical="center"/>
    </xf>
    <xf numFmtId="186" fontId="9" fillId="0" borderId="111" xfId="5" applyNumberFormat="1" applyFont="1" applyBorder="1" applyAlignment="1">
      <alignment horizontal="center" vertical="center"/>
    </xf>
    <xf numFmtId="186" fontId="9" fillId="0" borderId="96" xfId="5" applyNumberFormat="1" applyFont="1" applyBorder="1" applyAlignment="1">
      <alignment horizontal="center" vertical="center"/>
    </xf>
    <xf numFmtId="186" fontId="9" fillId="0" borderId="97" xfId="5" applyNumberFormat="1" applyFont="1" applyBorder="1" applyAlignment="1">
      <alignment horizontal="center" vertical="center"/>
    </xf>
    <xf numFmtId="186" fontId="17" fillId="0" borderId="103" xfId="5" applyNumberFormat="1" applyFont="1" applyBorder="1" applyAlignment="1">
      <alignment horizontal="left" vertical="center"/>
    </xf>
    <xf numFmtId="186" fontId="17" fillId="0" borderId="5" xfId="5" applyNumberFormat="1" applyFont="1" applyBorder="1" applyAlignment="1">
      <alignment horizontal="left" vertical="center"/>
    </xf>
    <xf numFmtId="186" fontId="17" fillId="0" borderId="104" xfId="5" applyNumberFormat="1" applyFont="1" applyBorder="1" applyAlignment="1">
      <alignment horizontal="left" vertical="center"/>
    </xf>
    <xf numFmtId="0" fontId="13" fillId="0" borderId="0" xfId="7" applyFont="1" applyAlignment="1">
      <alignment horizontal="distributed" vertical="center"/>
    </xf>
    <xf numFmtId="0" fontId="13" fillId="0" borderId="0" xfId="7" applyFont="1" applyAlignment="1">
      <alignment vertical="center"/>
    </xf>
    <xf numFmtId="0" fontId="13" fillId="0" borderId="9" xfId="7" applyFont="1" applyBorder="1" applyAlignment="1">
      <alignment horizontal="center" vertical="center"/>
    </xf>
    <xf numFmtId="0" fontId="13" fillId="0" borderId="7" xfId="7" applyFont="1" applyBorder="1" applyAlignment="1">
      <alignment horizontal="left" vertical="center" wrapText="1"/>
    </xf>
    <xf numFmtId="0" fontId="13" fillId="0" borderId="1" xfId="7" applyFont="1" applyBorder="1" applyAlignment="1">
      <alignment horizontal="left" vertical="center" wrapText="1"/>
    </xf>
    <xf numFmtId="0" fontId="13" fillId="0" borderId="8" xfId="7" applyFont="1" applyBorder="1" applyAlignment="1">
      <alignment horizontal="left" vertical="center" wrapText="1"/>
    </xf>
    <xf numFmtId="0" fontId="13" fillId="0" borderId="5" xfId="7" applyFont="1" applyBorder="1" applyAlignment="1">
      <alignment horizontal="distributed" vertical="center"/>
    </xf>
    <xf numFmtId="0" fontId="13" fillId="0" borderId="5" xfId="7" applyFont="1" applyBorder="1" applyAlignment="1">
      <alignment vertical="center"/>
    </xf>
    <xf numFmtId="0" fontId="13" fillId="0" borderId="10" xfId="7" applyFont="1" applyBorder="1" applyAlignment="1">
      <alignment horizontal="distributed" vertical="center"/>
    </xf>
    <xf numFmtId="0" fontId="13" fillId="0" borderId="10" xfId="7" applyFont="1" applyBorder="1" applyAlignment="1">
      <alignment vertical="center"/>
    </xf>
    <xf numFmtId="0" fontId="13" fillId="0" borderId="2" xfId="7" applyFont="1" applyBorder="1" applyAlignment="1">
      <alignment horizontal="right" vertical="center" wrapText="1"/>
    </xf>
    <xf numFmtId="0" fontId="13" fillId="0" borderId="10" xfId="7" applyFont="1" applyBorder="1" applyAlignment="1">
      <alignment horizontal="right" vertical="center" wrapText="1"/>
    </xf>
    <xf numFmtId="0" fontId="13" fillId="0" borderId="3" xfId="7" applyFont="1" applyBorder="1" applyAlignment="1">
      <alignment horizontal="right" vertical="center" wrapText="1"/>
    </xf>
    <xf numFmtId="0" fontId="31" fillId="0" borderId="14" xfId="7" applyFont="1" applyBorder="1" applyAlignment="1">
      <alignment horizontal="center" vertical="center" wrapText="1"/>
    </xf>
    <xf numFmtId="0" fontId="31" fillId="0" borderId="0" xfId="7" applyFont="1" applyAlignment="1">
      <alignment horizontal="center" vertical="center" wrapText="1"/>
    </xf>
    <xf numFmtId="0" fontId="13" fillId="0" borderId="0" xfId="7" applyFont="1" applyAlignment="1">
      <alignment horizontal="distributed" vertical="center" wrapText="1"/>
    </xf>
    <xf numFmtId="0" fontId="13" fillId="0" borderId="14" xfId="7" applyFont="1" applyBorder="1" applyAlignment="1">
      <alignment horizontal="distributed" vertical="center"/>
    </xf>
    <xf numFmtId="0" fontId="13" fillId="0" borderId="1" xfId="7" applyFont="1" applyBorder="1" applyAlignment="1">
      <alignment horizontal="distributed" vertical="center"/>
    </xf>
    <xf numFmtId="0" fontId="13" fillId="0" borderId="1" xfId="7" applyFont="1" applyBorder="1" applyAlignment="1">
      <alignment vertical="center"/>
    </xf>
    <xf numFmtId="0" fontId="12" fillId="0" borderId="0" xfId="7" applyFont="1" applyAlignment="1">
      <alignment horizontal="center" vertical="center"/>
    </xf>
    <xf numFmtId="0" fontId="47" fillId="0" borderId="0" xfId="0" applyFont="1" applyAlignment="1">
      <alignment horizontal="center" vertical="center"/>
    </xf>
    <xf numFmtId="0" fontId="14" fillId="0" borderId="0" xfId="7" applyFont="1" applyAlignment="1">
      <alignment horizontal="distributed" vertical="center"/>
    </xf>
    <xf numFmtId="0" fontId="14" fillId="0" borderId="0" xfId="7" applyFont="1" applyAlignment="1">
      <alignment vertical="center"/>
    </xf>
    <xf numFmtId="0" fontId="31" fillId="0" borderId="14" xfId="7" applyFont="1" applyBorder="1" applyAlignment="1">
      <alignment horizontal="left" vertical="center" wrapText="1"/>
    </xf>
    <xf numFmtId="0" fontId="31" fillId="0" borderId="0" xfId="7" applyFont="1" applyAlignment="1">
      <alignment horizontal="distributed" vertical="center" wrapText="1"/>
    </xf>
    <xf numFmtId="0" fontId="31" fillId="0" borderId="0" xfId="7" applyFont="1" applyAlignment="1">
      <alignment vertical="center"/>
    </xf>
    <xf numFmtId="0" fontId="31" fillId="0" borderId="0" xfId="7" applyFont="1" applyAlignment="1">
      <alignment horizontal="distributed" vertical="center"/>
    </xf>
    <xf numFmtId="0" fontId="31" fillId="0" borderId="1" xfId="7" applyFont="1" applyBorder="1" applyAlignment="1">
      <alignment horizontal="distributed" vertical="center" wrapText="1"/>
    </xf>
    <xf numFmtId="0" fontId="31" fillId="0" borderId="1" xfId="7" applyFont="1" applyBorder="1" applyAlignment="1">
      <alignment vertical="center"/>
    </xf>
    <xf numFmtId="0" fontId="32" fillId="0" borderId="0" xfId="7" applyFont="1" applyAlignment="1">
      <alignment horizontal="center" vertical="center"/>
    </xf>
    <xf numFmtId="0" fontId="31" fillId="0" borderId="129" xfId="7" applyFont="1" applyBorder="1" applyAlignment="1">
      <alignment horizontal="center" vertical="center" textRotation="255"/>
    </xf>
    <xf numFmtId="0" fontId="31" fillId="0" borderId="130" xfId="7" applyFont="1" applyBorder="1" applyAlignment="1">
      <alignment horizontal="center" vertical="center" textRotation="255"/>
    </xf>
    <xf numFmtId="0" fontId="31" fillId="0" borderId="0" xfId="7" applyFont="1" applyBorder="1" applyAlignment="1">
      <alignment horizontal="distributed" vertical="center"/>
    </xf>
    <xf numFmtId="0" fontId="31" fillId="0" borderId="0" xfId="7" applyFont="1" applyBorder="1" applyAlignment="1">
      <alignment vertical="center"/>
    </xf>
    <xf numFmtId="0" fontId="31" fillId="0" borderId="0" xfId="7" applyFont="1" applyBorder="1" applyAlignment="1">
      <alignment horizontal="distributed" vertical="center" wrapText="1"/>
    </xf>
    <xf numFmtId="0" fontId="31" fillId="0" borderId="119" xfId="7" applyFont="1" applyBorder="1" applyAlignment="1">
      <alignment horizontal="center" vertical="center"/>
    </xf>
    <xf numFmtId="0" fontId="31" fillId="0" borderId="118" xfId="7" applyFont="1" applyBorder="1" applyAlignment="1">
      <alignment horizontal="center" vertical="center"/>
    </xf>
    <xf numFmtId="0" fontId="31" fillId="0" borderId="7" xfId="7" applyFont="1" applyBorder="1" applyAlignment="1">
      <alignment horizontal="left" vertical="center" wrapText="1"/>
    </xf>
    <xf numFmtId="0" fontId="31" fillId="0" borderId="1" xfId="7" applyFont="1" applyBorder="1" applyAlignment="1">
      <alignment horizontal="left" vertical="center" wrapText="1"/>
    </xf>
    <xf numFmtId="0" fontId="31" fillId="0" borderId="8" xfId="7" applyFont="1" applyBorder="1" applyAlignment="1">
      <alignment horizontal="left" vertical="center" wrapText="1"/>
    </xf>
    <xf numFmtId="0" fontId="31" fillId="0" borderId="10" xfId="7" applyFont="1" applyBorder="1" applyAlignment="1">
      <alignment horizontal="distributed" vertical="center"/>
    </xf>
    <xf numFmtId="0" fontId="31" fillId="0" borderId="10" xfId="7" applyFont="1" applyBorder="1" applyAlignment="1">
      <alignment vertical="center"/>
    </xf>
    <xf numFmtId="0" fontId="31" fillId="0" borderId="2" xfId="7" applyFont="1" applyBorder="1" applyAlignment="1">
      <alignment horizontal="right" vertical="center" wrapText="1"/>
    </xf>
    <xf numFmtId="0" fontId="31" fillId="0" borderId="10" xfId="7" applyFont="1" applyBorder="1" applyAlignment="1">
      <alignment horizontal="right" vertical="center" wrapText="1"/>
    </xf>
    <xf numFmtId="0" fontId="31" fillId="0" borderId="3" xfId="7" applyFont="1" applyBorder="1" applyAlignment="1">
      <alignment horizontal="right" vertical="center" wrapText="1"/>
    </xf>
    <xf numFmtId="0" fontId="2" fillId="0" borderId="35" xfId="1" applyFont="1" applyBorder="1" applyAlignment="1">
      <alignment horizontal="center" vertical="center" wrapText="1"/>
    </xf>
    <xf numFmtId="0" fontId="2" fillId="0" borderId="36" xfId="1" applyFont="1" applyBorder="1" applyAlignment="1">
      <alignment horizontal="center" vertical="center" wrapText="1"/>
    </xf>
    <xf numFmtId="38" fontId="12" fillId="0" borderId="0" xfId="2" applyFont="1" applyAlignment="1">
      <alignment horizontal="center" vertical="center"/>
    </xf>
    <xf numFmtId="0" fontId="0" fillId="0" borderId="0" xfId="0" applyAlignment="1">
      <alignment vertical="center"/>
    </xf>
    <xf numFmtId="38" fontId="13" fillId="0" borderId="10" xfId="2" applyFont="1" applyBorder="1" applyAlignment="1">
      <alignment horizontal="left" vertical="top" wrapText="1"/>
    </xf>
    <xf numFmtId="38" fontId="13" fillId="0" borderId="10" xfId="2" applyFont="1" applyBorder="1" applyAlignment="1">
      <alignment horizontal="left" vertical="top"/>
    </xf>
    <xf numFmtId="0" fontId="0" fillId="0" borderId="10" xfId="0" applyBorder="1" applyAlignment="1">
      <alignment vertical="center"/>
    </xf>
    <xf numFmtId="38" fontId="13" fillId="0" borderId="0" xfId="2" applyFont="1" applyAlignment="1">
      <alignment horizontal="left" vertical="top"/>
    </xf>
    <xf numFmtId="38" fontId="2" fillId="0" borderId="9" xfId="2" applyFont="1" applyBorder="1" applyAlignment="1">
      <alignment horizontal="left" vertical="center"/>
    </xf>
    <xf numFmtId="38" fontId="2" fillId="0" borderId="36" xfId="2" applyFont="1" applyBorder="1" applyAlignment="1">
      <alignment horizontal="center" vertical="center"/>
    </xf>
    <xf numFmtId="38" fontId="2" fillId="0" borderId="133" xfId="2" applyFont="1" applyBorder="1" applyAlignment="1">
      <alignment horizontal="center" vertical="center"/>
    </xf>
    <xf numFmtId="38" fontId="2" fillId="0" borderId="134" xfId="2" applyFont="1" applyBorder="1" applyAlignment="1">
      <alignment horizontal="center" vertical="center"/>
    </xf>
    <xf numFmtId="38" fontId="2" fillId="0" borderId="35" xfId="2" applyFont="1" applyBorder="1" applyAlignment="1">
      <alignment horizontal="center" vertical="center"/>
    </xf>
    <xf numFmtId="38" fontId="2" fillId="0" borderId="37" xfId="2" applyFont="1" applyBorder="1" applyAlignment="1">
      <alignment horizontal="center" vertical="center"/>
    </xf>
    <xf numFmtId="38" fontId="2" fillId="0" borderId="35" xfId="2" applyFont="1" applyBorder="1" applyAlignment="1">
      <alignment horizontal="left" vertical="center"/>
    </xf>
    <xf numFmtId="38" fontId="2" fillId="0" borderId="37" xfId="2" applyFont="1" applyBorder="1" applyAlignment="1">
      <alignment horizontal="left" vertical="center"/>
    </xf>
    <xf numFmtId="38" fontId="2" fillId="0" borderId="36" xfId="2" applyFont="1" applyBorder="1" applyAlignment="1">
      <alignment horizontal="left" vertical="center"/>
    </xf>
    <xf numFmtId="0" fontId="47" fillId="0" borderId="0" xfId="0" applyFont="1">
      <alignment vertical="center"/>
    </xf>
    <xf numFmtId="0" fontId="49" fillId="0" borderId="0" xfId="0" applyFont="1">
      <alignment vertical="center"/>
    </xf>
    <xf numFmtId="49" fontId="50" fillId="0" borderId="0" xfId="0" applyNumberFormat="1" applyFont="1" applyAlignment="1">
      <alignment horizontal="right" vertical="center"/>
    </xf>
    <xf numFmtId="49" fontId="51" fillId="0" borderId="0" xfId="10" applyNumberFormat="1" applyFont="1" applyAlignment="1">
      <alignment horizontal="right" vertical="center"/>
    </xf>
    <xf numFmtId="0" fontId="51" fillId="0" borderId="0" xfId="10" applyFont="1">
      <alignment vertical="center"/>
    </xf>
    <xf numFmtId="49" fontId="50" fillId="0" borderId="0" xfId="0" applyNumberFormat="1" applyFont="1" applyAlignment="1">
      <alignment horizontal="left" vertical="center"/>
    </xf>
    <xf numFmtId="0" fontId="0" fillId="0" borderId="0" xfId="0" applyAlignment="1">
      <alignment horizontal="left" vertical="center"/>
    </xf>
  </cellXfs>
  <cellStyles count="11">
    <cellStyle name="パーセント 2" xfId="8"/>
    <cellStyle name="ハイパーリンク" xfId="10" builtinId="8"/>
    <cellStyle name="桁区切り" xfId="9" builtinId="6"/>
    <cellStyle name="桁区切り 2" xfId="2"/>
    <cellStyle name="桁区切り 3" xfId="6"/>
    <cellStyle name="標準" xfId="0" builtinId="0"/>
    <cellStyle name="標準 2" xfId="4"/>
    <cellStyle name="標準 2 2" xfId="5"/>
    <cellStyle name="標準_12 財　政" xfId="1"/>
    <cellStyle name="標準_コピーH24 １２財政" xfId="3"/>
    <cellStyle name="標準_村勢要覧資料編" xfId="7"/>
  </cellStyles>
  <dxfs count="1">
    <dxf>
      <font>
        <b val="0"/>
        <i val="0"/>
      </font>
      <fill>
        <patternFill patternType="gray125">
          <f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171450</xdr:rowOff>
    </xdr:from>
    <xdr:to>
      <xdr:col>2</xdr:col>
      <xdr:colOff>0</xdr:colOff>
      <xdr:row>5</xdr:row>
      <xdr:rowOff>0</xdr:rowOff>
    </xdr:to>
    <xdr:sp macro="" textlink="">
      <xdr:nvSpPr>
        <xdr:cNvPr id="2" name="Line 1">
          <a:extLst>
            <a:ext uri="{FF2B5EF4-FFF2-40B4-BE49-F238E27FC236}">
              <a16:creationId xmlns:a16="http://schemas.microsoft.com/office/drawing/2014/main" xmlns="" id="{C96F891C-2AB3-4EDA-9B7F-2DDBC7F15CE4}"/>
            </a:ext>
          </a:extLst>
        </xdr:cNvPr>
        <xdr:cNvSpPr>
          <a:spLocks noChangeShapeType="1"/>
        </xdr:cNvSpPr>
      </xdr:nvSpPr>
      <xdr:spPr bwMode="auto">
        <a:xfrm>
          <a:off x="19050" y="238125"/>
          <a:ext cx="1562100" cy="0"/>
        </a:xfrm>
        <a:prstGeom prst="line">
          <a:avLst/>
        </a:prstGeom>
        <a:noFill/>
        <a:ln w="9525">
          <a:solidFill>
            <a:srgbClr val="000000"/>
          </a:solidFill>
          <a:round/>
          <a:headEnd/>
          <a:tailEnd/>
        </a:ln>
      </xdr:spPr>
    </xdr:sp>
    <xdr:clientData/>
  </xdr:twoCellAnchor>
  <xdr:twoCellAnchor>
    <xdr:from>
      <xdr:col>0</xdr:col>
      <xdr:colOff>0</xdr:colOff>
      <xdr:row>36</xdr:row>
      <xdr:rowOff>28575</xdr:rowOff>
    </xdr:from>
    <xdr:to>
      <xdr:col>2</xdr:col>
      <xdr:colOff>0</xdr:colOff>
      <xdr:row>38</xdr:row>
      <xdr:rowOff>9525</xdr:rowOff>
    </xdr:to>
    <xdr:sp macro="" textlink="">
      <xdr:nvSpPr>
        <xdr:cNvPr id="3" name="Line 2">
          <a:extLst>
            <a:ext uri="{FF2B5EF4-FFF2-40B4-BE49-F238E27FC236}">
              <a16:creationId xmlns:a16="http://schemas.microsoft.com/office/drawing/2014/main" xmlns="" id="{23C388CF-1DD3-4BD0-AD43-BED15373C6C7}"/>
            </a:ext>
          </a:extLst>
        </xdr:cNvPr>
        <xdr:cNvSpPr>
          <a:spLocks noChangeShapeType="1"/>
        </xdr:cNvSpPr>
      </xdr:nvSpPr>
      <xdr:spPr bwMode="auto">
        <a:xfrm>
          <a:off x="0" y="1781175"/>
          <a:ext cx="1581150" cy="847725"/>
        </a:xfrm>
        <a:prstGeom prst="line">
          <a:avLst/>
        </a:prstGeom>
        <a:noFill/>
        <a:ln w="9525">
          <a:solidFill>
            <a:srgbClr val="000000"/>
          </a:solidFill>
          <a:round/>
          <a:headEnd/>
          <a:tailEnd/>
        </a:ln>
      </xdr:spPr>
    </xdr:sp>
    <xdr:clientData/>
  </xdr:twoCellAnchor>
  <xdr:twoCellAnchor>
    <xdr:from>
      <xdr:col>0</xdr:col>
      <xdr:colOff>0</xdr:colOff>
      <xdr:row>1</xdr:row>
      <xdr:rowOff>0</xdr:rowOff>
    </xdr:from>
    <xdr:to>
      <xdr:col>102</xdr:col>
      <xdr:colOff>225135</xdr:colOff>
      <xdr:row>34</xdr:row>
      <xdr:rowOff>104775</xdr:rowOff>
    </xdr:to>
    <xdr:grpSp>
      <xdr:nvGrpSpPr>
        <xdr:cNvPr id="4" name="Group 4">
          <a:extLst>
            <a:ext uri="{FF2B5EF4-FFF2-40B4-BE49-F238E27FC236}">
              <a16:creationId xmlns:a16="http://schemas.microsoft.com/office/drawing/2014/main" xmlns="" id="{4A10A17E-285B-4D75-8984-E96DD710EA12}"/>
            </a:ext>
          </a:extLst>
        </xdr:cNvPr>
        <xdr:cNvGrpSpPr>
          <a:grpSpLocks/>
        </xdr:cNvGrpSpPr>
      </xdr:nvGrpSpPr>
      <xdr:grpSpPr bwMode="auto">
        <a:xfrm>
          <a:off x="0" y="242455"/>
          <a:ext cx="21820908" cy="762865"/>
          <a:chOff x="2032" y="1860"/>
          <a:chExt cx="8876" cy="662"/>
        </a:xfrm>
      </xdr:grpSpPr>
      <xdr:sp macro="" textlink="">
        <xdr:nvSpPr>
          <xdr:cNvPr id="5" name="Text Box 5">
            <a:extLst>
              <a:ext uri="{FF2B5EF4-FFF2-40B4-BE49-F238E27FC236}">
                <a16:creationId xmlns:a16="http://schemas.microsoft.com/office/drawing/2014/main" xmlns="" id="{A9B07FF6-6EA7-832B-BEDE-6661B24CBDA1}"/>
              </a:ext>
            </a:extLst>
          </xdr:cNvPr>
          <xdr:cNvSpPr txBox="1">
            <a:spLocks noChangeArrowheads="1"/>
          </xdr:cNvSpPr>
        </xdr:nvSpPr>
        <xdr:spPr bwMode="auto">
          <a:xfrm>
            <a:off x="2109" y="1910"/>
            <a:ext cx="8750" cy="536"/>
          </a:xfrm>
          <a:prstGeom prst="rect">
            <a:avLst/>
          </a:prstGeom>
          <a:solidFill>
            <a:srgbClr val="CCFFCC"/>
          </a:solidFill>
          <a:ln w="38100">
            <a:solidFill>
              <a:srgbClr val="333399"/>
            </a:solidFill>
            <a:miter lim="800000"/>
            <a:headEnd/>
            <a:tailEnd/>
          </a:ln>
        </xdr:spPr>
        <xdr:txBody>
          <a:bodyPr vertOverflow="clip" wrap="square" lIns="74295" tIns="8890" rIns="74295" bIns="8890" anchor="ctr" upright="1"/>
          <a:lstStyle/>
          <a:p>
            <a:pPr algn="ctr" rtl="1">
              <a:defRPr sz="1000"/>
            </a:pPr>
            <a:r>
              <a:rPr lang="en-US" altLang="ja-JP" sz="2600" b="1" i="0" strike="noStrike">
                <a:solidFill>
                  <a:srgbClr val="000000"/>
                </a:solidFill>
                <a:latin typeface="ＭＳ ゴシック"/>
                <a:ea typeface="ＭＳ ゴシック"/>
              </a:rPr>
              <a:t>12        </a:t>
            </a:r>
            <a:r>
              <a:rPr lang="ja-JP" altLang="en-US" sz="2600" b="1" i="0" strike="noStrike">
                <a:solidFill>
                  <a:srgbClr val="000000"/>
                </a:solidFill>
                <a:latin typeface="ＭＳ ゴシック"/>
                <a:ea typeface="ＭＳ ゴシック"/>
              </a:rPr>
              <a:t>財　　　　　　　政</a:t>
            </a:r>
          </a:p>
        </xdr:txBody>
      </xdr:sp>
      <xdr:sp macro="" textlink="">
        <xdr:nvSpPr>
          <xdr:cNvPr id="6" name="Rectangle 6">
            <a:extLst>
              <a:ext uri="{FF2B5EF4-FFF2-40B4-BE49-F238E27FC236}">
                <a16:creationId xmlns:a16="http://schemas.microsoft.com/office/drawing/2014/main" xmlns="" id="{4A5436F4-A920-0D9D-B07B-FC5AD0EDBF62}"/>
              </a:ext>
            </a:extLst>
          </xdr:cNvPr>
          <xdr:cNvSpPr>
            <a:spLocks noChangeArrowheads="1"/>
          </xdr:cNvSpPr>
        </xdr:nvSpPr>
        <xdr:spPr bwMode="auto">
          <a:xfrm>
            <a:off x="10726" y="1860"/>
            <a:ext cx="182" cy="658"/>
          </a:xfrm>
          <a:prstGeom prst="rect">
            <a:avLst/>
          </a:prstGeom>
          <a:solidFill>
            <a:srgbClr val="FFFFFF"/>
          </a:solidFill>
          <a:ln w="9525">
            <a:noFill/>
            <a:miter lim="800000"/>
            <a:headEnd/>
            <a:tailEnd/>
          </a:ln>
        </xdr:spPr>
      </xdr:sp>
      <xdr:sp macro="" textlink="">
        <xdr:nvSpPr>
          <xdr:cNvPr id="7" name="Rectangle 7">
            <a:extLst>
              <a:ext uri="{FF2B5EF4-FFF2-40B4-BE49-F238E27FC236}">
                <a16:creationId xmlns:a16="http://schemas.microsoft.com/office/drawing/2014/main" xmlns="" id="{9173BB0F-279B-D3C7-EB64-98C8AF5330B2}"/>
              </a:ext>
            </a:extLst>
          </xdr:cNvPr>
          <xdr:cNvSpPr>
            <a:spLocks noChangeArrowheads="1"/>
          </xdr:cNvSpPr>
        </xdr:nvSpPr>
        <xdr:spPr bwMode="auto">
          <a:xfrm>
            <a:off x="2032" y="1864"/>
            <a:ext cx="182" cy="658"/>
          </a:xfrm>
          <a:prstGeom prst="rect">
            <a:avLst/>
          </a:prstGeom>
          <a:solidFill>
            <a:srgbClr val="FFFFFF"/>
          </a:solidFill>
          <a:ln w="9525">
            <a:noFill/>
            <a:miter lim="800000"/>
            <a:headEnd/>
            <a:tailEnd/>
          </a:ln>
        </xdr:spPr>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3</xdr:row>
      <xdr:rowOff>0</xdr:rowOff>
    </xdr:from>
    <xdr:to>
      <xdr:col>2</xdr:col>
      <xdr:colOff>0</xdr:colOff>
      <xdr:row>8</xdr:row>
      <xdr:rowOff>0</xdr:rowOff>
    </xdr:to>
    <xdr:sp macro="" textlink="">
      <xdr:nvSpPr>
        <xdr:cNvPr id="2" name="Line 1">
          <a:extLst>
            <a:ext uri="{FF2B5EF4-FFF2-40B4-BE49-F238E27FC236}">
              <a16:creationId xmlns="" xmlns:a16="http://schemas.microsoft.com/office/drawing/2014/main" id="{00000000-0008-0000-0D00-000002000000}"/>
            </a:ext>
          </a:extLst>
        </xdr:cNvPr>
        <xdr:cNvSpPr>
          <a:spLocks noChangeShapeType="1"/>
        </xdr:cNvSpPr>
      </xdr:nvSpPr>
      <xdr:spPr bwMode="auto">
        <a:xfrm>
          <a:off x="9525" y="838200"/>
          <a:ext cx="952500" cy="533400"/>
        </a:xfrm>
        <a:prstGeom prst="line">
          <a:avLst/>
        </a:prstGeom>
        <a:noFill/>
        <a:ln w="9525">
          <a:solidFill>
            <a:srgbClr val="000000"/>
          </a:solidFill>
          <a:round/>
          <a:headEnd/>
          <a:tailEnd/>
        </a:ln>
      </xdr:spPr>
    </xdr:sp>
    <xdr:clientData/>
  </xdr:twoCellAnchor>
  <xdr:twoCellAnchor>
    <xdr:from>
      <xdr:col>0</xdr:col>
      <xdr:colOff>9525</xdr:colOff>
      <xdr:row>3</xdr:row>
      <xdr:rowOff>0</xdr:rowOff>
    </xdr:from>
    <xdr:to>
      <xdr:col>2</xdr:col>
      <xdr:colOff>0</xdr:colOff>
      <xdr:row>8</xdr:row>
      <xdr:rowOff>0</xdr:rowOff>
    </xdr:to>
    <xdr:sp macro="" textlink="">
      <xdr:nvSpPr>
        <xdr:cNvPr id="3" name="Line 1">
          <a:extLst>
            <a:ext uri="{FF2B5EF4-FFF2-40B4-BE49-F238E27FC236}">
              <a16:creationId xmlns="" xmlns:a16="http://schemas.microsoft.com/office/drawing/2014/main" id="{00000000-0008-0000-0D00-000003000000}"/>
            </a:ext>
          </a:extLst>
        </xdr:cNvPr>
        <xdr:cNvSpPr>
          <a:spLocks noChangeShapeType="1"/>
        </xdr:cNvSpPr>
      </xdr:nvSpPr>
      <xdr:spPr bwMode="auto">
        <a:xfrm>
          <a:off x="9525" y="838200"/>
          <a:ext cx="952500" cy="533400"/>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0</xdr:rowOff>
    </xdr:from>
    <xdr:to>
      <xdr:col>4</xdr:col>
      <xdr:colOff>0</xdr:colOff>
      <xdr:row>5</xdr:row>
      <xdr:rowOff>9525</xdr:rowOff>
    </xdr:to>
    <xdr:sp macro="" textlink="">
      <xdr:nvSpPr>
        <xdr:cNvPr id="2" name="Line 1">
          <a:extLst>
            <a:ext uri="{FF2B5EF4-FFF2-40B4-BE49-F238E27FC236}">
              <a16:creationId xmlns="" xmlns:a16="http://schemas.microsoft.com/office/drawing/2014/main" id="{00000000-0008-0000-0200-000002000000}"/>
            </a:ext>
          </a:extLst>
        </xdr:cNvPr>
        <xdr:cNvSpPr>
          <a:spLocks noChangeShapeType="1"/>
        </xdr:cNvSpPr>
      </xdr:nvSpPr>
      <xdr:spPr bwMode="auto">
        <a:xfrm>
          <a:off x="0" y="609600"/>
          <a:ext cx="1895475" cy="466725"/>
        </a:xfrm>
        <a:prstGeom prst="line">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0</xdr:colOff>
      <xdr:row>6</xdr:row>
      <xdr:rowOff>0</xdr:rowOff>
    </xdr:to>
    <xdr:sp macro="" textlink="">
      <xdr:nvSpPr>
        <xdr:cNvPr id="2" name="Line 1">
          <a:extLst>
            <a:ext uri="{FF2B5EF4-FFF2-40B4-BE49-F238E27FC236}">
              <a16:creationId xmlns="" xmlns:a16="http://schemas.microsoft.com/office/drawing/2014/main" id="{53EC19EF-9F62-40CE-B8B2-8F4A2DFFBFF2}"/>
            </a:ext>
          </a:extLst>
        </xdr:cNvPr>
        <xdr:cNvSpPr>
          <a:spLocks noChangeShapeType="1"/>
        </xdr:cNvSpPr>
      </xdr:nvSpPr>
      <xdr:spPr bwMode="auto">
        <a:xfrm>
          <a:off x="0" y="790575"/>
          <a:ext cx="2076450" cy="533400"/>
        </a:xfrm>
        <a:prstGeom prst="line">
          <a:avLst/>
        </a:prstGeom>
        <a:noFill/>
        <a:ln w="952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4</xdr:row>
      <xdr:rowOff>9525</xdr:rowOff>
    </xdr:from>
    <xdr:to>
      <xdr:col>0</xdr:col>
      <xdr:colOff>723900</xdr:colOff>
      <xdr:row>5</xdr:row>
      <xdr:rowOff>219075</xdr:rowOff>
    </xdr:to>
    <xdr:sp macro="" textlink="">
      <xdr:nvSpPr>
        <xdr:cNvPr id="2" name="Line 4">
          <a:extLst>
            <a:ext uri="{FF2B5EF4-FFF2-40B4-BE49-F238E27FC236}">
              <a16:creationId xmlns="" xmlns:a16="http://schemas.microsoft.com/office/drawing/2014/main" id="{00000000-0008-0000-0400-000002000000}"/>
            </a:ext>
          </a:extLst>
        </xdr:cNvPr>
        <xdr:cNvSpPr>
          <a:spLocks noChangeShapeType="1"/>
        </xdr:cNvSpPr>
      </xdr:nvSpPr>
      <xdr:spPr bwMode="auto">
        <a:xfrm>
          <a:off x="0" y="466725"/>
          <a:ext cx="723900" cy="438150"/>
        </a:xfrm>
        <a:prstGeom prst="line">
          <a:avLst/>
        </a:prstGeom>
        <a:noFill/>
        <a:ln w="9525">
          <a:solidFill>
            <a:srgbClr val="000000"/>
          </a:solidFill>
          <a:round/>
          <a:headEnd/>
          <a:tailEnd/>
        </a:ln>
      </xdr:spPr>
    </xdr:sp>
    <xdr:clientData/>
  </xdr:twoCellAnchor>
  <xdr:twoCellAnchor editAs="oneCell">
    <xdr:from>
      <xdr:col>8</xdr:col>
      <xdr:colOff>123825</xdr:colOff>
      <xdr:row>15</xdr:row>
      <xdr:rowOff>104775</xdr:rowOff>
    </xdr:from>
    <xdr:to>
      <xdr:col>8</xdr:col>
      <xdr:colOff>123825</xdr:colOff>
      <xdr:row>31</xdr:row>
      <xdr:rowOff>57150</xdr:rowOff>
    </xdr:to>
    <xdr:pic>
      <xdr:nvPicPr>
        <xdr:cNvPr id="3" name="Picture 39">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477125" y="914400"/>
          <a:ext cx="0" cy="3371850"/>
        </a:xfrm>
        <a:prstGeom prst="rect">
          <a:avLst/>
        </a:prstGeom>
        <a:noFill/>
        <a:ln w="9525">
          <a:noFill/>
          <a:miter lim="800000"/>
          <a:headEnd/>
          <a:tailEnd/>
        </a:ln>
      </xdr:spPr>
    </xdr:pic>
    <xdr:clientData/>
  </xdr:twoCellAnchor>
  <xdr:twoCellAnchor editAs="oneCell">
    <xdr:from>
      <xdr:col>8</xdr:col>
      <xdr:colOff>28575</xdr:colOff>
      <xdr:row>32</xdr:row>
      <xdr:rowOff>228600</xdr:rowOff>
    </xdr:from>
    <xdr:to>
      <xdr:col>8</xdr:col>
      <xdr:colOff>28575</xdr:colOff>
      <xdr:row>44</xdr:row>
      <xdr:rowOff>38100</xdr:rowOff>
    </xdr:to>
    <xdr:pic>
      <xdr:nvPicPr>
        <xdr:cNvPr id="4" name="Picture 41">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81875" y="5791200"/>
          <a:ext cx="0" cy="171450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5</xdr:row>
      <xdr:rowOff>9525</xdr:rowOff>
    </xdr:from>
    <xdr:to>
      <xdr:col>1</xdr:col>
      <xdr:colOff>723900</xdr:colOff>
      <xdr:row>6</xdr:row>
      <xdr:rowOff>219075</xdr:rowOff>
    </xdr:to>
    <xdr:sp macro="" textlink="">
      <xdr:nvSpPr>
        <xdr:cNvPr id="2" name="Line 4">
          <a:extLst>
            <a:ext uri="{FF2B5EF4-FFF2-40B4-BE49-F238E27FC236}">
              <a16:creationId xmlns="" xmlns:a16="http://schemas.microsoft.com/office/drawing/2014/main" id="{00000000-0008-0000-0500-000002000000}"/>
            </a:ext>
          </a:extLst>
        </xdr:cNvPr>
        <xdr:cNvSpPr>
          <a:spLocks noChangeShapeType="1"/>
        </xdr:cNvSpPr>
      </xdr:nvSpPr>
      <xdr:spPr bwMode="auto">
        <a:xfrm>
          <a:off x="0" y="847725"/>
          <a:ext cx="72390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0</xdr:colOff>
      <xdr:row>4</xdr:row>
      <xdr:rowOff>0</xdr:rowOff>
    </xdr:to>
    <xdr:sp macro="" textlink="">
      <xdr:nvSpPr>
        <xdr:cNvPr id="2" name="Line 1">
          <a:extLst>
            <a:ext uri="{FF2B5EF4-FFF2-40B4-BE49-F238E27FC236}">
              <a16:creationId xmlns="" xmlns:a16="http://schemas.microsoft.com/office/drawing/2014/main" id="{00000000-0008-0000-0200-000002000000}"/>
            </a:ext>
          </a:extLst>
        </xdr:cNvPr>
        <xdr:cNvSpPr>
          <a:spLocks noChangeShapeType="1"/>
        </xdr:cNvSpPr>
      </xdr:nvSpPr>
      <xdr:spPr bwMode="auto">
        <a:xfrm>
          <a:off x="0" y="571500"/>
          <a:ext cx="2581275" cy="666750"/>
        </a:xfrm>
        <a:prstGeom prst="line">
          <a:avLst/>
        </a:prstGeom>
        <a:noFill/>
        <a:ln w="9525">
          <a:solidFill>
            <a:srgbClr val="000000"/>
          </a:solidFill>
          <a:round/>
          <a:headEnd/>
          <a:tailEnd/>
        </a:ln>
      </xdr:spPr>
    </xdr:sp>
    <xdr:clientData/>
  </xdr:twoCellAnchor>
  <xdr:twoCellAnchor>
    <xdr:from>
      <xdr:col>0</xdr:col>
      <xdr:colOff>0</xdr:colOff>
      <xdr:row>3</xdr:row>
      <xdr:rowOff>0</xdr:rowOff>
    </xdr:from>
    <xdr:to>
      <xdr:col>2</xdr:col>
      <xdr:colOff>0</xdr:colOff>
      <xdr:row>4</xdr:row>
      <xdr:rowOff>0</xdr:rowOff>
    </xdr:to>
    <xdr:sp macro="" textlink="">
      <xdr:nvSpPr>
        <xdr:cNvPr id="4" name="Line 1">
          <a:extLst>
            <a:ext uri="{FF2B5EF4-FFF2-40B4-BE49-F238E27FC236}">
              <a16:creationId xmlns="" xmlns:a16="http://schemas.microsoft.com/office/drawing/2014/main" id="{00000000-0008-0000-0200-000004000000}"/>
            </a:ext>
          </a:extLst>
        </xdr:cNvPr>
        <xdr:cNvSpPr>
          <a:spLocks noChangeShapeType="1"/>
        </xdr:cNvSpPr>
      </xdr:nvSpPr>
      <xdr:spPr bwMode="auto">
        <a:xfrm>
          <a:off x="0" y="571500"/>
          <a:ext cx="2581275" cy="66675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1">
          <a:extLst>
            <a:ext uri="{FF2B5EF4-FFF2-40B4-BE49-F238E27FC236}">
              <a16:creationId xmlns="" xmlns:a16="http://schemas.microsoft.com/office/drawing/2014/main" id="{00000000-0008-0000-0300-000002000000}"/>
            </a:ext>
          </a:extLst>
        </xdr:cNvPr>
        <xdr:cNvSpPr>
          <a:spLocks noChangeShapeType="1"/>
        </xdr:cNvSpPr>
      </xdr:nvSpPr>
      <xdr:spPr bwMode="auto">
        <a:xfrm>
          <a:off x="0" y="657225"/>
          <a:ext cx="628650" cy="533400"/>
        </a:xfrm>
        <a:prstGeom prst="line">
          <a:avLst/>
        </a:prstGeom>
        <a:noFill/>
        <a:ln w="9525">
          <a:solidFill>
            <a:srgbClr val="000000"/>
          </a:solidFill>
          <a:round/>
          <a:headEnd/>
          <a:tailEnd/>
        </a:ln>
      </xdr:spPr>
    </xdr:sp>
    <xdr:clientData/>
  </xdr:twoCellAnchor>
  <xdr:twoCellAnchor>
    <xdr:from>
      <xdr:col>0</xdr:col>
      <xdr:colOff>0</xdr:colOff>
      <xdr:row>4</xdr:row>
      <xdr:rowOff>0</xdr:rowOff>
    </xdr:from>
    <xdr:to>
      <xdr:col>1</xdr:col>
      <xdr:colOff>0</xdr:colOff>
      <xdr:row>6</xdr:row>
      <xdr:rowOff>0</xdr:rowOff>
    </xdr:to>
    <xdr:sp macro="" textlink="">
      <xdr:nvSpPr>
        <xdr:cNvPr id="3" name="Line 1">
          <a:extLst>
            <a:ext uri="{FF2B5EF4-FFF2-40B4-BE49-F238E27FC236}">
              <a16:creationId xmlns="" xmlns:a16="http://schemas.microsoft.com/office/drawing/2014/main" id="{00000000-0008-0000-0300-000003000000}"/>
            </a:ext>
          </a:extLst>
        </xdr:cNvPr>
        <xdr:cNvSpPr>
          <a:spLocks noChangeShapeType="1"/>
        </xdr:cNvSpPr>
      </xdr:nvSpPr>
      <xdr:spPr bwMode="auto">
        <a:xfrm>
          <a:off x="0" y="657225"/>
          <a:ext cx="628650" cy="53340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xdr:row>
      <xdr:rowOff>0</xdr:rowOff>
    </xdr:from>
    <xdr:to>
      <xdr:col>2</xdr:col>
      <xdr:colOff>9525</xdr:colOff>
      <xdr:row>5</xdr:row>
      <xdr:rowOff>0</xdr:rowOff>
    </xdr:to>
    <xdr:sp macro="" textlink="">
      <xdr:nvSpPr>
        <xdr:cNvPr id="2" name="Line 1">
          <a:extLst>
            <a:ext uri="{FF2B5EF4-FFF2-40B4-BE49-F238E27FC236}">
              <a16:creationId xmlns:a16="http://schemas.microsoft.com/office/drawing/2014/main" xmlns="" id="{F7B02090-7A58-4DE2-9BDF-EE56C716D717}"/>
            </a:ext>
          </a:extLst>
        </xdr:cNvPr>
        <xdr:cNvSpPr>
          <a:spLocks noChangeShapeType="1"/>
        </xdr:cNvSpPr>
      </xdr:nvSpPr>
      <xdr:spPr bwMode="auto">
        <a:xfrm>
          <a:off x="9525" y="466725"/>
          <a:ext cx="781050" cy="53340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0</xdr:colOff>
      <xdr:row>4</xdr:row>
      <xdr:rowOff>0</xdr:rowOff>
    </xdr:to>
    <xdr:sp macro="" textlink="">
      <xdr:nvSpPr>
        <xdr:cNvPr id="2" name="Line 1">
          <a:extLst>
            <a:ext uri="{FF2B5EF4-FFF2-40B4-BE49-F238E27FC236}">
              <a16:creationId xmlns="" xmlns:a16="http://schemas.microsoft.com/office/drawing/2014/main" id="{00000000-0008-0000-0600-000002000000}"/>
            </a:ext>
          </a:extLst>
        </xdr:cNvPr>
        <xdr:cNvSpPr>
          <a:spLocks noChangeShapeType="1"/>
        </xdr:cNvSpPr>
      </xdr:nvSpPr>
      <xdr:spPr bwMode="auto">
        <a:xfrm>
          <a:off x="0" y="762000"/>
          <a:ext cx="1695450" cy="400050"/>
        </a:xfrm>
        <a:prstGeom prst="line">
          <a:avLst/>
        </a:prstGeom>
        <a:noFill/>
        <a:ln w="9525">
          <a:solidFill>
            <a:srgbClr val="000000"/>
          </a:solidFill>
          <a:round/>
          <a:headEnd/>
          <a:tailEnd/>
        </a:ln>
      </xdr:spPr>
    </xdr:sp>
    <xdr:clientData/>
  </xdr:twoCellAnchor>
  <xdr:twoCellAnchor>
    <xdr:from>
      <xdr:col>0</xdr:col>
      <xdr:colOff>0</xdr:colOff>
      <xdr:row>3</xdr:row>
      <xdr:rowOff>0</xdr:rowOff>
    </xdr:from>
    <xdr:to>
      <xdr:col>2</xdr:col>
      <xdr:colOff>0</xdr:colOff>
      <xdr:row>4</xdr:row>
      <xdr:rowOff>0</xdr:rowOff>
    </xdr:to>
    <xdr:sp macro="" textlink="">
      <xdr:nvSpPr>
        <xdr:cNvPr id="3" name="Line 1">
          <a:extLst>
            <a:ext uri="{FF2B5EF4-FFF2-40B4-BE49-F238E27FC236}">
              <a16:creationId xmlns="" xmlns:a16="http://schemas.microsoft.com/office/drawing/2014/main" id="{00000000-0008-0000-0600-000003000000}"/>
            </a:ext>
          </a:extLst>
        </xdr:cNvPr>
        <xdr:cNvSpPr>
          <a:spLocks noChangeShapeType="1"/>
        </xdr:cNvSpPr>
      </xdr:nvSpPr>
      <xdr:spPr bwMode="auto">
        <a:xfrm>
          <a:off x="0" y="762000"/>
          <a:ext cx="1695450" cy="40005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0</xdr:colOff>
      <xdr:row>4</xdr:row>
      <xdr:rowOff>0</xdr:rowOff>
    </xdr:to>
    <xdr:sp macro="" textlink="">
      <xdr:nvSpPr>
        <xdr:cNvPr id="2" name="Line 3">
          <a:extLst>
            <a:ext uri="{FF2B5EF4-FFF2-40B4-BE49-F238E27FC236}">
              <a16:creationId xmlns="" xmlns:a16="http://schemas.microsoft.com/office/drawing/2014/main" id="{00000000-0008-0000-0700-000002000000}"/>
            </a:ext>
          </a:extLst>
        </xdr:cNvPr>
        <xdr:cNvSpPr>
          <a:spLocks noChangeShapeType="1"/>
        </xdr:cNvSpPr>
      </xdr:nvSpPr>
      <xdr:spPr bwMode="auto">
        <a:xfrm>
          <a:off x="0" y="790575"/>
          <a:ext cx="1638300" cy="419100"/>
        </a:xfrm>
        <a:prstGeom prst="line">
          <a:avLst/>
        </a:prstGeom>
        <a:noFill/>
        <a:ln w="9525">
          <a:solidFill>
            <a:srgbClr val="000000"/>
          </a:solidFill>
          <a:round/>
          <a:headEnd/>
          <a:tailEnd/>
        </a:ln>
      </xdr:spPr>
    </xdr:sp>
    <xdr:clientData/>
  </xdr:twoCellAnchor>
  <xdr:twoCellAnchor>
    <xdr:from>
      <xdr:col>0</xdr:col>
      <xdr:colOff>0</xdr:colOff>
      <xdr:row>3</xdr:row>
      <xdr:rowOff>0</xdr:rowOff>
    </xdr:from>
    <xdr:to>
      <xdr:col>2</xdr:col>
      <xdr:colOff>0</xdr:colOff>
      <xdr:row>4</xdr:row>
      <xdr:rowOff>0</xdr:rowOff>
    </xdr:to>
    <xdr:sp macro="" textlink="">
      <xdr:nvSpPr>
        <xdr:cNvPr id="3" name="Line 3">
          <a:extLst>
            <a:ext uri="{FF2B5EF4-FFF2-40B4-BE49-F238E27FC236}">
              <a16:creationId xmlns="" xmlns:a16="http://schemas.microsoft.com/office/drawing/2014/main" id="{00000000-0008-0000-0700-000003000000}"/>
            </a:ext>
          </a:extLst>
        </xdr:cNvPr>
        <xdr:cNvSpPr>
          <a:spLocks noChangeShapeType="1"/>
        </xdr:cNvSpPr>
      </xdr:nvSpPr>
      <xdr:spPr bwMode="auto">
        <a:xfrm>
          <a:off x="0" y="790575"/>
          <a:ext cx="1638300" cy="41910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3</xdr:row>
      <xdr:rowOff>9525</xdr:rowOff>
    </xdr:from>
    <xdr:to>
      <xdr:col>1</xdr:col>
      <xdr:colOff>0</xdr:colOff>
      <xdr:row>4</xdr:row>
      <xdr:rowOff>390525</xdr:rowOff>
    </xdr:to>
    <xdr:sp macro="" textlink="">
      <xdr:nvSpPr>
        <xdr:cNvPr id="2" name="Line 1">
          <a:extLst>
            <a:ext uri="{FF2B5EF4-FFF2-40B4-BE49-F238E27FC236}">
              <a16:creationId xmlns="" xmlns:a16="http://schemas.microsoft.com/office/drawing/2014/main" id="{00000000-0008-0000-0900-000002000000}"/>
            </a:ext>
          </a:extLst>
        </xdr:cNvPr>
        <xdr:cNvSpPr>
          <a:spLocks noChangeShapeType="1"/>
        </xdr:cNvSpPr>
      </xdr:nvSpPr>
      <xdr:spPr bwMode="auto">
        <a:xfrm>
          <a:off x="9525" y="409575"/>
          <a:ext cx="628650" cy="533400"/>
        </a:xfrm>
        <a:prstGeom prst="line">
          <a:avLst/>
        </a:prstGeom>
        <a:noFill/>
        <a:ln w="9525">
          <a:solidFill>
            <a:srgbClr val="000000"/>
          </a:solidFill>
          <a:round/>
          <a:headEnd/>
          <a:tailEnd/>
        </a:ln>
      </xdr:spPr>
    </xdr:sp>
    <xdr:clientData/>
  </xdr:twoCellAnchor>
  <xdr:twoCellAnchor>
    <xdr:from>
      <xdr:col>0</xdr:col>
      <xdr:colOff>9525</xdr:colOff>
      <xdr:row>27</xdr:row>
      <xdr:rowOff>0</xdr:rowOff>
    </xdr:from>
    <xdr:to>
      <xdr:col>1</xdr:col>
      <xdr:colOff>0</xdr:colOff>
      <xdr:row>29</xdr:row>
      <xdr:rowOff>0</xdr:rowOff>
    </xdr:to>
    <xdr:sp macro="" textlink="">
      <xdr:nvSpPr>
        <xdr:cNvPr id="3" name="Line 2">
          <a:extLst>
            <a:ext uri="{FF2B5EF4-FFF2-40B4-BE49-F238E27FC236}">
              <a16:creationId xmlns="" xmlns:a16="http://schemas.microsoft.com/office/drawing/2014/main" id="{00000000-0008-0000-0900-000003000000}"/>
            </a:ext>
          </a:extLst>
        </xdr:cNvPr>
        <xdr:cNvSpPr>
          <a:spLocks noChangeShapeType="1"/>
        </xdr:cNvSpPr>
      </xdr:nvSpPr>
      <xdr:spPr bwMode="auto">
        <a:xfrm>
          <a:off x="9525" y="5638800"/>
          <a:ext cx="628650" cy="542925"/>
        </a:xfrm>
        <a:prstGeom prst="line">
          <a:avLst/>
        </a:prstGeom>
        <a:noFill/>
        <a:ln w="9525">
          <a:solidFill>
            <a:srgbClr val="000000"/>
          </a:solidFill>
          <a:round/>
          <a:headEnd/>
          <a:tailEnd/>
        </a:ln>
      </xdr:spPr>
    </xdr:sp>
    <xdr:clientData/>
  </xdr:twoCellAnchor>
  <xdr:twoCellAnchor>
    <xdr:from>
      <xdr:col>0</xdr:col>
      <xdr:colOff>9525</xdr:colOff>
      <xdr:row>3</xdr:row>
      <xdr:rowOff>9525</xdr:rowOff>
    </xdr:from>
    <xdr:to>
      <xdr:col>1</xdr:col>
      <xdr:colOff>0</xdr:colOff>
      <xdr:row>4</xdr:row>
      <xdr:rowOff>390525</xdr:rowOff>
    </xdr:to>
    <xdr:sp macro="" textlink="">
      <xdr:nvSpPr>
        <xdr:cNvPr id="4" name="Line 1">
          <a:extLst>
            <a:ext uri="{FF2B5EF4-FFF2-40B4-BE49-F238E27FC236}">
              <a16:creationId xmlns="" xmlns:a16="http://schemas.microsoft.com/office/drawing/2014/main" id="{00000000-0008-0000-0900-000004000000}"/>
            </a:ext>
          </a:extLst>
        </xdr:cNvPr>
        <xdr:cNvSpPr>
          <a:spLocks noChangeShapeType="1"/>
        </xdr:cNvSpPr>
      </xdr:nvSpPr>
      <xdr:spPr bwMode="auto">
        <a:xfrm>
          <a:off x="9525" y="409575"/>
          <a:ext cx="628650" cy="533400"/>
        </a:xfrm>
        <a:prstGeom prst="line">
          <a:avLst/>
        </a:prstGeom>
        <a:noFill/>
        <a:ln w="9525">
          <a:solidFill>
            <a:srgbClr val="000000"/>
          </a:solidFill>
          <a:round/>
          <a:headEnd/>
          <a:tailEnd/>
        </a:ln>
      </xdr:spPr>
    </xdr:sp>
    <xdr:clientData/>
  </xdr:twoCellAnchor>
  <xdr:twoCellAnchor>
    <xdr:from>
      <xdr:col>0</xdr:col>
      <xdr:colOff>9525</xdr:colOff>
      <xdr:row>27</xdr:row>
      <xdr:rowOff>0</xdr:rowOff>
    </xdr:from>
    <xdr:to>
      <xdr:col>1</xdr:col>
      <xdr:colOff>0</xdr:colOff>
      <xdr:row>29</xdr:row>
      <xdr:rowOff>0</xdr:rowOff>
    </xdr:to>
    <xdr:sp macro="" textlink="">
      <xdr:nvSpPr>
        <xdr:cNvPr id="5" name="Line 2">
          <a:extLst>
            <a:ext uri="{FF2B5EF4-FFF2-40B4-BE49-F238E27FC236}">
              <a16:creationId xmlns="" xmlns:a16="http://schemas.microsoft.com/office/drawing/2014/main" id="{00000000-0008-0000-0900-000005000000}"/>
            </a:ext>
          </a:extLst>
        </xdr:cNvPr>
        <xdr:cNvSpPr>
          <a:spLocks noChangeShapeType="1"/>
        </xdr:cNvSpPr>
      </xdr:nvSpPr>
      <xdr:spPr bwMode="auto">
        <a:xfrm>
          <a:off x="9525" y="5638800"/>
          <a:ext cx="628650" cy="542925"/>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19050</xdr:colOff>
      <xdr:row>3</xdr:row>
      <xdr:rowOff>9525</xdr:rowOff>
    </xdr:from>
    <xdr:to>
      <xdr:col>2</xdr:col>
      <xdr:colOff>19050</xdr:colOff>
      <xdr:row>5</xdr:row>
      <xdr:rowOff>0</xdr:rowOff>
    </xdr:to>
    <xdr:sp macro="" textlink="">
      <xdr:nvSpPr>
        <xdr:cNvPr id="2" name="Line 1">
          <a:extLst>
            <a:ext uri="{FF2B5EF4-FFF2-40B4-BE49-F238E27FC236}">
              <a16:creationId xmlns="" xmlns:a16="http://schemas.microsoft.com/office/drawing/2014/main" id="{00000000-0008-0000-0A00-000002000000}"/>
            </a:ext>
          </a:extLst>
        </xdr:cNvPr>
        <xdr:cNvSpPr>
          <a:spLocks noChangeShapeType="1"/>
        </xdr:cNvSpPr>
      </xdr:nvSpPr>
      <xdr:spPr bwMode="auto">
        <a:xfrm>
          <a:off x="714375" y="457200"/>
          <a:ext cx="600075" cy="485775"/>
        </a:xfrm>
        <a:prstGeom prst="line">
          <a:avLst/>
        </a:prstGeom>
        <a:noFill/>
        <a:ln w="9525">
          <a:solidFill>
            <a:srgbClr val="000000"/>
          </a:solidFill>
          <a:round/>
          <a:headEnd/>
          <a:tailEnd/>
        </a:ln>
      </xdr:spPr>
    </xdr:sp>
    <xdr:clientData/>
  </xdr:twoCellAnchor>
  <xdr:twoCellAnchor>
    <xdr:from>
      <xdr:col>1</xdr:col>
      <xdr:colOff>19050</xdr:colOff>
      <xdr:row>3</xdr:row>
      <xdr:rowOff>9525</xdr:rowOff>
    </xdr:from>
    <xdr:to>
      <xdr:col>2</xdr:col>
      <xdr:colOff>19050</xdr:colOff>
      <xdr:row>5</xdr:row>
      <xdr:rowOff>0</xdr:rowOff>
    </xdr:to>
    <xdr:sp macro="" textlink="">
      <xdr:nvSpPr>
        <xdr:cNvPr id="3" name="Line 1">
          <a:extLst>
            <a:ext uri="{FF2B5EF4-FFF2-40B4-BE49-F238E27FC236}">
              <a16:creationId xmlns="" xmlns:a16="http://schemas.microsoft.com/office/drawing/2014/main" id="{00000000-0008-0000-0A00-000003000000}"/>
            </a:ext>
          </a:extLst>
        </xdr:cNvPr>
        <xdr:cNvSpPr>
          <a:spLocks noChangeShapeType="1"/>
        </xdr:cNvSpPr>
      </xdr:nvSpPr>
      <xdr:spPr bwMode="auto">
        <a:xfrm>
          <a:off x="714375" y="457200"/>
          <a:ext cx="600075" cy="485775"/>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0</xdr:colOff>
      <xdr:row>4</xdr:row>
      <xdr:rowOff>409575</xdr:rowOff>
    </xdr:to>
    <xdr:sp macro="" textlink="">
      <xdr:nvSpPr>
        <xdr:cNvPr id="2" name="Line 1">
          <a:extLst>
            <a:ext uri="{FF2B5EF4-FFF2-40B4-BE49-F238E27FC236}">
              <a16:creationId xmlns="" xmlns:a16="http://schemas.microsoft.com/office/drawing/2014/main" id="{00000000-0008-0000-0C00-000002000000}"/>
            </a:ext>
          </a:extLst>
        </xdr:cNvPr>
        <xdr:cNvSpPr>
          <a:spLocks noChangeShapeType="1"/>
        </xdr:cNvSpPr>
      </xdr:nvSpPr>
      <xdr:spPr bwMode="auto">
        <a:xfrm>
          <a:off x="0" y="771525"/>
          <a:ext cx="1162050" cy="628650"/>
        </a:xfrm>
        <a:prstGeom prst="line">
          <a:avLst/>
        </a:prstGeom>
        <a:noFill/>
        <a:ln w="9525">
          <a:solidFill>
            <a:srgbClr val="000000"/>
          </a:solidFill>
          <a:round/>
          <a:headEnd/>
          <a:tailEnd/>
        </a:ln>
      </xdr:spPr>
    </xdr:sp>
    <xdr:clientData/>
  </xdr:twoCellAnchor>
  <xdr:twoCellAnchor>
    <xdr:from>
      <xdr:col>0</xdr:col>
      <xdr:colOff>0</xdr:colOff>
      <xdr:row>3</xdr:row>
      <xdr:rowOff>0</xdr:rowOff>
    </xdr:from>
    <xdr:to>
      <xdr:col>2</xdr:col>
      <xdr:colOff>0</xdr:colOff>
      <xdr:row>4</xdr:row>
      <xdr:rowOff>409575</xdr:rowOff>
    </xdr:to>
    <xdr:sp macro="" textlink="">
      <xdr:nvSpPr>
        <xdr:cNvPr id="3" name="Line 1">
          <a:extLst>
            <a:ext uri="{FF2B5EF4-FFF2-40B4-BE49-F238E27FC236}">
              <a16:creationId xmlns="" xmlns:a16="http://schemas.microsoft.com/office/drawing/2014/main" id="{00000000-0008-0000-0C00-000003000000}"/>
            </a:ext>
          </a:extLst>
        </xdr:cNvPr>
        <xdr:cNvSpPr>
          <a:spLocks noChangeShapeType="1"/>
        </xdr:cNvSpPr>
      </xdr:nvSpPr>
      <xdr:spPr bwMode="auto">
        <a:xfrm>
          <a:off x="0" y="771525"/>
          <a:ext cx="1162050" cy="62865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20225;&#12288;&#12288;&#32113;\&#20225;&#30011;&#20998;&#26512;&#20418;\&#24066;&#27665;&#20849;&#36890;\H14&#24066;&#30010;&#26449;&#27665;&#25152;&#24471;\H14&#22577;&#21578;&#26360;\&#20998;&#37197;&#65288;&#20844;&#34920;&#12539;&#22577;&#21578;&#26360;&#65289;\&#20998;&#37197;&#32113;&#35336;&#34920;&#65288;&#20844;&#34920;&#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配総括"/>
      <sheetName val="１人当たり"/>
      <sheetName val="要素所得別"/>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abSelected="1" workbookViewId="0">
      <selection activeCell="C9" sqref="C9"/>
    </sheetView>
  </sheetViews>
  <sheetFormatPr defaultRowHeight="13.5"/>
  <cols>
    <col min="2" max="2" width="76.625" customWidth="1"/>
    <col min="3" max="3" width="54.125" customWidth="1"/>
  </cols>
  <sheetData>
    <row r="1" spans="1:3" ht="24">
      <c r="A1" s="1266" t="s">
        <v>517</v>
      </c>
      <c r="B1" s="1267"/>
      <c r="C1" s="1265"/>
    </row>
    <row r="2" spans="1:3" ht="24">
      <c r="A2" s="1270" t="s">
        <v>518</v>
      </c>
      <c r="B2" s="1271"/>
    </row>
    <row r="3" spans="1:3" ht="24">
      <c r="A3" s="1268" t="s">
        <v>519</v>
      </c>
      <c r="B3" s="1269" t="s">
        <v>520</v>
      </c>
    </row>
    <row r="4" spans="1:3" ht="24">
      <c r="A4" s="1268" t="s">
        <v>521</v>
      </c>
      <c r="B4" s="1269" t="s">
        <v>522</v>
      </c>
    </row>
    <row r="5" spans="1:3" ht="24">
      <c r="A5" s="1268" t="s">
        <v>523</v>
      </c>
      <c r="B5" s="1269" t="s">
        <v>524</v>
      </c>
    </row>
    <row r="6" spans="1:3" ht="24">
      <c r="A6" s="1268" t="s">
        <v>525</v>
      </c>
      <c r="B6" s="1269" t="s">
        <v>526</v>
      </c>
    </row>
    <row r="7" spans="1:3" ht="24">
      <c r="A7" s="1268" t="s">
        <v>527</v>
      </c>
      <c r="B7" s="1269" t="s">
        <v>528</v>
      </c>
    </row>
    <row r="8" spans="1:3" ht="24">
      <c r="A8" s="1268" t="s">
        <v>529</v>
      </c>
      <c r="B8" s="1269" t="s">
        <v>530</v>
      </c>
    </row>
    <row r="9" spans="1:3" ht="24">
      <c r="A9" s="1268" t="s">
        <v>531</v>
      </c>
      <c r="B9" s="1269" t="s">
        <v>532</v>
      </c>
    </row>
    <row r="10" spans="1:3" ht="24">
      <c r="A10" s="1268" t="s">
        <v>533</v>
      </c>
      <c r="B10" s="1269" t="s">
        <v>534</v>
      </c>
    </row>
    <row r="11" spans="1:3" ht="24">
      <c r="A11" s="1268" t="s">
        <v>535</v>
      </c>
      <c r="B11" s="1269" t="s">
        <v>536</v>
      </c>
    </row>
    <row r="12" spans="1:3" ht="24">
      <c r="A12" s="1268" t="s">
        <v>537</v>
      </c>
      <c r="B12" s="1269" t="s">
        <v>538</v>
      </c>
    </row>
    <row r="13" spans="1:3" ht="24">
      <c r="A13" s="1268" t="s">
        <v>539</v>
      </c>
      <c r="B13" s="1269" t="s">
        <v>540</v>
      </c>
    </row>
    <row r="14" spans="1:3" ht="24">
      <c r="A14" s="1268" t="s">
        <v>541</v>
      </c>
      <c r="B14" s="1269" t="s">
        <v>542</v>
      </c>
    </row>
    <row r="15" spans="1:3" ht="24">
      <c r="A15" s="1268" t="s">
        <v>543</v>
      </c>
      <c r="B15" s="1269" t="s">
        <v>544</v>
      </c>
    </row>
    <row r="16" spans="1:3" ht="24">
      <c r="A16" s="1270" t="s">
        <v>545</v>
      </c>
      <c r="B16" s="1271"/>
    </row>
    <row r="17" spans="1:2" ht="24">
      <c r="A17" s="1268" t="s">
        <v>546</v>
      </c>
      <c r="B17" s="1269" t="s">
        <v>547</v>
      </c>
    </row>
    <row r="18" spans="1:2" ht="24">
      <c r="A18" s="1268" t="s">
        <v>548</v>
      </c>
      <c r="B18" s="1269" t="s">
        <v>549</v>
      </c>
    </row>
    <row r="19" spans="1:2" ht="24">
      <c r="A19" s="1268" t="s">
        <v>550</v>
      </c>
      <c r="B19" s="1269" t="s">
        <v>551</v>
      </c>
    </row>
    <row r="20" spans="1:2" ht="24">
      <c r="A20" s="1268" t="s">
        <v>552</v>
      </c>
      <c r="B20" s="1269" t="s">
        <v>553</v>
      </c>
    </row>
    <row r="21" spans="1:2" ht="24">
      <c r="A21" s="1268" t="s">
        <v>554</v>
      </c>
      <c r="B21" s="1269" t="s">
        <v>555</v>
      </c>
    </row>
    <row r="22" spans="1:2" ht="24">
      <c r="A22" s="1268" t="s">
        <v>556</v>
      </c>
      <c r="B22" s="1269" t="s">
        <v>557</v>
      </c>
    </row>
    <row r="23" spans="1:2" ht="24">
      <c r="A23" s="1268" t="s">
        <v>558</v>
      </c>
      <c r="B23" s="1269" t="s">
        <v>559</v>
      </c>
    </row>
    <row r="24" spans="1:2" ht="24">
      <c r="A24" s="1268" t="s">
        <v>561</v>
      </c>
      <c r="B24" s="1269" t="s">
        <v>560</v>
      </c>
    </row>
  </sheetData>
  <mergeCells count="2">
    <mergeCell ref="A2:B2"/>
    <mergeCell ref="A16:B16"/>
  </mergeCells>
  <phoneticPr fontId="3"/>
  <hyperlinks>
    <hyperlink ref="A3:B3" location="'1'!A1" display="（１）"/>
    <hyperlink ref="A4:B4" location="'2'!A1" display="（２）"/>
    <hyperlink ref="A5:B5" location="'3'!A1" display="（３）"/>
    <hyperlink ref="A6:B6" location="'4'!A1" display="（４）"/>
    <hyperlink ref="A7:B7" location="'5 '!A1" display="（５）"/>
    <hyperlink ref="A8:B8" location="'6'!A1" display="（６）"/>
    <hyperlink ref="A9:B9" location="'7'!A1" display="（７）"/>
    <hyperlink ref="A10:B10" location="'８'!A1" display="（８）"/>
    <hyperlink ref="A11:B11" location="'9'!A1" display="（９）"/>
    <hyperlink ref="A12:B12" location="'1０'!A1" display="（１０）"/>
    <hyperlink ref="A13:B13" location="'11'!A1" display="（１１）"/>
    <hyperlink ref="A14:B14" location="'12'!A1" display="（１２）"/>
    <hyperlink ref="A15:B15" location="'１３'!A1" display="（１３）"/>
    <hyperlink ref="A17:B17" location="'14'!A1" display="（１４）"/>
    <hyperlink ref="A18:B18" location="'１５'!A1" display="（１５）"/>
    <hyperlink ref="A19:B19" location="'１６'!A1" display="（１６）"/>
    <hyperlink ref="A20:B20" location="'17'!A1" display="（１７）"/>
    <hyperlink ref="A21:B21" location="'18'!A1" display="（１８）"/>
    <hyperlink ref="A22:B22" location="'19'!A1" display="（１９）"/>
    <hyperlink ref="A23:B23" location="'20'!A1" display="（２０）"/>
    <hyperlink ref="A24:B24" location="'21'!A1" display="（２１）"/>
  </hyperlinks>
  <pageMargins left="0.7" right="0.7" top="0.75" bottom="0.75" header="0.3" footer="0.3"/>
  <ignoredErrors>
    <ignoredError sqref="A3:B15 A24 A17:B23 A1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view="pageBreakPreview" zoomScaleSheetLayoutView="100" workbookViewId="0">
      <selection activeCell="B2" sqref="B2:L27"/>
    </sheetView>
  </sheetViews>
  <sheetFormatPr defaultColWidth="10" defaultRowHeight="21.75" customHeight="1"/>
  <cols>
    <col min="1" max="1" width="9.125" style="1" customWidth="1"/>
    <col min="2" max="2" width="7.875" style="1" customWidth="1"/>
    <col min="3" max="3" width="7.625" style="1" customWidth="1"/>
    <col min="4" max="4" width="9.375" style="1" customWidth="1"/>
    <col min="5" max="5" width="7.625" style="1" customWidth="1"/>
    <col min="6" max="6" width="9.375" style="1" customWidth="1"/>
    <col min="7" max="7" width="7.625" style="1" customWidth="1"/>
    <col min="8" max="8" width="9.375" style="1" customWidth="1"/>
    <col min="9" max="9" width="7.625" style="1" customWidth="1"/>
    <col min="10" max="10" width="9.375" style="1" customWidth="1"/>
    <col min="11" max="11" width="7.625" style="1" customWidth="1"/>
    <col min="12" max="12" width="9.375" style="1" customWidth="1"/>
    <col min="13" max="16384" width="10" style="1"/>
  </cols>
  <sheetData>
    <row r="1" spans="1:16" ht="6.75" customHeight="1"/>
    <row r="2" spans="1:16" ht="17.25">
      <c r="A2" s="324" t="s">
        <v>287</v>
      </c>
      <c r="B2" s="341"/>
      <c r="C2" s="341"/>
      <c r="D2" s="341"/>
      <c r="E2" s="341"/>
      <c r="F2" s="341"/>
      <c r="G2" s="341"/>
      <c r="H2" s="341"/>
      <c r="I2" s="341"/>
      <c r="J2" s="341"/>
      <c r="K2" s="341"/>
      <c r="L2" s="341"/>
    </row>
    <row r="3" spans="1:16" s="236" customFormat="1" ht="11.25">
      <c r="L3" s="447" t="s">
        <v>225</v>
      </c>
    </row>
    <row r="4" spans="1:16" s="236" customFormat="1" ht="19.5" customHeight="1">
      <c r="A4" s="1138" t="s">
        <v>226</v>
      </c>
      <c r="B4" s="517" t="s">
        <v>227</v>
      </c>
      <c r="C4" s="441" t="s">
        <v>228</v>
      </c>
      <c r="D4" s="238"/>
      <c r="E4" s="441" t="s">
        <v>229</v>
      </c>
      <c r="F4" s="238"/>
      <c r="G4" s="441" t="s">
        <v>230</v>
      </c>
      <c r="H4" s="238"/>
      <c r="I4" s="441" t="s">
        <v>231</v>
      </c>
      <c r="J4" s="238"/>
      <c r="K4" s="441" t="s">
        <v>184</v>
      </c>
      <c r="L4" s="239"/>
    </row>
    <row r="5" spans="1:16" s="236" customFormat="1" ht="19.5" customHeight="1">
      <c r="A5" s="1139"/>
      <c r="B5" s="518" t="s">
        <v>232</v>
      </c>
      <c r="C5" s="442" t="s">
        <v>233</v>
      </c>
      <c r="D5" s="442" t="s">
        <v>234</v>
      </c>
      <c r="E5" s="442" t="s">
        <v>233</v>
      </c>
      <c r="F5" s="442" t="s">
        <v>234</v>
      </c>
      <c r="G5" s="442" t="s">
        <v>233</v>
      </c>
      <c r="H5" s="442" t="s">
        <v>234</v>
      </c>
      <c r="I5" s="442" t="s">
        <v>233</v>
      </c>
      <c r="J5" s="442" t="s">
        <v>234</v>
      </c>
      <c r="K5" s="442" t="s">
        <v>233</v>
      </c>
      <c r="L5" s="442" t="s">
        <v>234</v>
      </c>
    </row>
    <row r="6" spans="1:16" s="236" customFormat="1" ht="19.5" hidden="1" customHeight="1">
      <c r="A6" s="1140" t="s">
        <v>128</v>
      </c>
      <c r="B6" s="519" t="s">
        <v>235</v>
      </c>
      <c r="C6" s="243">
        <f>E6+G6+I6+K6</f>
        <v>2386</v>
      </c>
      <c r="D6" s="244">
        <f>F6+H6+J6+L6</f>
        <v>92233</v>
      </c>
      <c r="E6" s="244">
        <v>2074</v>
      </c>
      <c r="F6" s="244">
        <v>83049</v>
      </c>
      <c r="G6" s="244">
        <v>28</v>
      </c>
      <c r="H6" s="244">
        <v>778</v>
      </c>
      <c r="I6" s="244">
        <v>43</v>
      </c>
      <c r="J6" s="244">
        <v>4045</v>
      </c>
      <c r="K6" s="244">
        <v>241</v>
      </c>
      <c r="L6" s="245">
        <v>4361</v>
      </c>
      <c r="O6" s="246"/>
      <c r="P6" s="246"/>
    </row>
    <row r="7" spans="1:16" s="236" customFormat="1" ht="19.5" hidden="1" customHeight="1">
      <c r="A7" s="1137"/>
      <c r="B7" s="520" t="s">
        <v>236</v>
      </c>
      <c r="C7" s="248">
        <f>E7+G7+I7+K7</f>
        <v>8823</v>
      </c>
      <c r="D7" s="249">
        <f>F7+H7+J7+L7</f>
        <v>905014</v>
      </c>
      <c r="E7" s="249">
        <v>8063</v>
      </c>
      <c r="F7" s="249">
        <v>765912</v>
      </c>
      <c r="G7" s="249">
        <v>327</v>
      </c>
      <c r="H7" s="249">
        <v>39920</v>
      </c>
      <c r="I7" s="249">
        <v>157</v>
      </c>
      <c r="J7" s="249">
        <v>36003</v>
      </c>
      <c r="K7" s="249">
        <v>276</v>
      </c>
      <c r="L7" s="250">
        <v>63179</v>
      </c>
      <c r="O7" s="246"/>
      <c r="P7" s="246"/>
    </row>
    <row r="8" spans="1:16" s="236" customFormat="1" ht="19.5" hidden="1" customHeight="1">
      <c r="A8" s="1140" t="s">
        <v>131</v>
      </c>
      <c r="B8" s="519" t="s">
        <v>235</v>
      </c>
      <c r="C8" s="248">
        <f t="shared" ref="C8:D25" si="0">E8+G8+I8+K8</f>
        <v>2330</v>
      </c>
      <c r="D8" s="249">
        <f t="shared" si="0"/>
        <v>90550</v>
      </c>
      <c r="E8" s="249">
        <v>2026</v>
      </c>
      <c r="F8" s="249">
        <v>81591</v>
      </c>
      <c r="G8" s="249">
        <v>33</v>
      </c>
      <c r="H8" s="249">
        <v>925</v>
      </c>
      <c r="I8" s="249">
        <v>41</v>
      </c>
      <c r="J8" s="249">
        <v>3933</v>
      </c>
      <c r="K8" s="249">
        <v>230</v>
      </c>
      <c r="L8" s="250">
        <v>4101</v>
      </c>
      <c r="O8" s="246"/>
      <c r="P8" s="246"/>
    </row>
    <row r="9" spans="1:16" s="236" customFormat="1" ht="19.5" hidden="1" customHeight="1">
      <c r="A9" s="1137"/>
      <c r="B9" s="520" t="s">
        <v>236</v>
      </c>
      <c r="C9" s="248">
        <f t="shared" si="0"/>
        <v>8986</v>
      </c>
      <c r="D9" s="249">
        <f t="shared" si="0"/>
        <v>940140</v>
      </c>
      <c r="E9" s="249">
        <v>8193</v>
      </c>
      <c r="F9" s="249">
        <v>786957</v>
      </c>
      <c r="G9" s="249">
        <v>342</v>
      </c>
      <c r="H9" s="249">
        <v>47317</v>
      </c>
      <c r="I9" s="249">
        <v>166</v>
      </c>
      <c r="J9" s="249">
        <v>42556</v>
      </c>
      <c r="K9" s="249">
        <v>285</v>
      </c>
      <c r="L9" s="250">
        <v>63310</v>
      </c>
      <c r="O9" s="246"/>
      <c r="P9" s="246"/>
    </row>
    <row r="10" spans="1:16" s="236" customFormat="1" ht="19.5" hidden="1" customHeight="1">
      <c r="A10" s="1140" t="s">
        <v>132</v>
      </c>
      <c r="B10" s="519" t="s">
        <v>235</v>
      </c>
      <c r="C10" s="248">
        <f t="shared" si="0"/>
        <v>2259</v>
      </c>
      <c r="D10" s="249">
        <f t="shared" si="0"/>
        <v>87896</v>
      </c>
      <c r="E10" s="249">
        <v>1967</v>
      </c>
      <c r="F10" s="249">
        <v>79369</v>
      </c>
      <c r="G10" s="249">
        <v>31</v>
      </c>
      <c r="H10" s="249">
        <v>819</v>
      </c>
      <c r="I10" s="249">
        <v>41</v>
      </c>
      <c r="J10" s="249">
        <v>3908</v>
      </c>
      <c r="K10" s="249">
        <v>220</v>
      </c>
      <c r="L10" s="250">
        <v>3800</v>
      </c>
      <c r="O10" s="246"/>
      <c r="P10" s="246"/>
    </row>
    <row r="11" spans="1:16" s="236" customFormat="1" ht="19.5" hidden="1" customHeight="1">
      <c r="A11" s="1137"/>
      <c r="B11" s="520" t="s">
        <v>236</v>
      </c>
      <c r="C11" s="248">
        <f t="shared" si="0"/>
        <v>9138</v>
      </c>
      <c r="D11" s="249">
        <f t="shared" si="0"/>
        <v>971092</v>
      </c>
      <c r="E11" s="249">
        <v>8316</v>
      </c>
      <c r="F11" s="249">
        <v>810172</v>
      </c>
      <c r="G11" s="249">
        <v>356</v>
      </c>
      <c r="H11" s="249">
        <v>54033</v>
      </c>
      <c r="I11" s="249">
        <v>173</v>
      </c>
      <c r="J11" s="249">
        <v>42759</v>
      </c>
      <c r="K11" s="249">
        <v>293</v>
      </c>
      <c r="L11" s="250">
        <v>64128</v>
      </c>
      <c r="O11" s="246"/>
      <c r="P11" s="246"/>
    </row>
    <row r="12" spans="1:16" s="236" customFormat="1" ht="19.5" hidden="1" customHeight="1">
      <c r="A12" s="1140" t="s">
        <v>237</v>
      </c>
      <c r="B12" s="519" t="s">
        <v>235</v>
      </c>
      <c r="C12" s="248">
        <f t="shared" si="0"/>
        <v>2240</v>
      </c>
      <c r="D12" s="249">
        <f t="shared" si="0"/>
        <v>88528</v>
      </c>
      <c r="E12" s="249">
        <v>1934</v>
      </c>
      <c r="F12" s="249">
        <v>78677</v>
      </c>
      <c r="G12" s="249">
        <v>39</v>
      </c>
      <c r="H12" s="249">
        <v>1436</v>
      </c>
      <c r="I12" s="249">
        <v>46</v>
      </c>
      <c r="J12" s="249">
        <v>4000</v>
      </c>
      <c r="K12" s="249">
        <v>221</v>
      </c>
      <c r="L12" s="250">
        <v>4415</v>
      </c>
      <c r="O12" s="246"/>
      <c r="P12" s="246"/>
    </row>
    <row r="13" spans="1:16" s="236" customFormat="1" ht="19.5" hidden="1" customHeight="1">
      <c r="A13" s="1137"/>
      <c r="B13" s="520" t="s">
        <v>236</v>
      </c>
      <c r="C13" s="248">
        <f t="shared" si="0"/>
        <v>9365</v>
      </c>
      <c r="D13" s="249">
        <f t="shared" si="0"/>
        <v>1042368</v>
      </c>
      <c r="E13" s="249">
        <v>8518</v>
      </c>
      <c r="F13" s="249">
        <v>839740</v>
      </c>
      <c r="G13" s="249">
        <v>365</v>
      </c>
      <c r="H13" s="249">
        <v>56063</v>
      </c>
      <c r="I13" s="249">
        <v>184</v>
      </c>
      <c r="J13" s="249">
        <v>43702</v>
      </c>
      <c r="K13" s="249">
        <v>298</v>
      </c>
      <c r="L13" s="250">
        <v>102863</v>
      </c>
      <c r="O13" s="246"/>
      <c r="P13" s="246"/>
    </row>
    <row r="14" spans="1:16" s="236" customFormat="1" ht="19.5" hidden="1" customHeight="1">
      <c r="A14" s="1136">
        <v>8</v>
      </c>
      <c r="B14" s="519" t="s">
        <v>235</v>
      </c>
      <c r="C14" s="248">
        <f t="shared" si="0"/>
        <v>2127</v>
      </c>
      <c r="D14" s="249">
        <f t="shared" si="0"/>
        <v>86468</v>
      </c>
      <c r="E14" s="249">
        <v>1843</v>
      </c>
      <c r="F14" s="249">
        <v>76289</v>
      </c>
      <c r="G14" s="249">
        <v>35</v>
      </c>
      <c r="H14" s="249">
        <v>1325</v>
      </c>
      <c r="I14" s="249">
        <v>47</v>
      </c>
      <c r="J14" s="249">
        <v>4726</v>
      </c>
      <c r="K14" s="249">
        <v>202</v>
      </c>
      <c r="L14" s="250">
        <v>4128</v>
      </c>
      <c r="O14" s="246"/>
      <c r="P14" s="246"/>
    </row>
    <row r="15" spans="1:16" s="236" customFormat="1" ht="19.5" hidden="1" customHeight="1">
      <c r="A15" s="1137"/>
      <c r="B15" s="520" t="s">
        <v>236</v>
      </c>
      <c r="C15" s="248">
        <f t="shared" si="0"/>
        <v>9549</v>
      </c>
      <c r="D15" s="249">
        <f t="shared" si="0"/>
        <v>1076718</v>
      </c>
      <c r="E15" s="249">
        <v>8688</v>
      </c>
      <c r="F15" s="249">
        <v>872002</v>
      </c>
      <c r="G15" s="249">
        <v>361</v>
      </c>
      <c r="H15" s="249">
        <v>56736</v>
      </c>
      <c r="I15" s="249">
        <v>193</v>
      </c>
      <c r="J15" s="249">
        <v>44175</v>
      </c>
      <c r="K15" s="249">
        <v>307</v>
      </c>
      <c r="L15" s="250">
        <v>103805</v>
      </c>
      <c r="O15" s="246"/>
      <c r="P15" s="246"/>
    </row>
    <row r="16" spans="1:16" s="236" customFormat="1" ht="19.5" hidden="1" customHeight="1">
      <c r="A16" s="1136">
        <v>9</v>
      </c>
      <c r="B16" s="519" t="s">
        <v>235</v>
      </c>
      <c r="C16" s="248">
        <f t="shared" si="0"/>
        <v>2007</v>
      </c>
      <c r="D16" s="249">
        <f t="shared" si="0"/>
        <v>84478</v>
      </c>
      <c r="E16" s="249">
        <v>1743</v>
      </c>
      <c r="F16" s="249">
        <v>74650</v>
      </c>
      <c r="G16" s="249">
        <v>34</v>
      </c>
      <c r="H16" s="249">
        <v>1302</v>
      </c>
      <c r="I16" s="249">
        <v>45</v>
      </c>
      <c r="J16" s="249">
        <v>4670</v>
      </c>
      <c r="K16" s="249">
        <v>185</v>
      </c>
      <c r="L16" s="250">
        <v>3856</v>
      </c>
      <c r="O16" s="246"/>
      <c r="P16" s="246"/>
    </row>
    <row r="17" spans="1:17" s="236" customFormat="1" ht="19.5" hidden="1" customHeight="1">
      <c r="A17" s="1137"/>
      <c r="B17" s="520" t="s">
        <v>236</v>
      </c>
      <c r="C17" s="248">
        <f t="shared" si="0"/>
        <v>9692</v>
      </c>
      <c r="D17" s="249">
        <f t="shared" si="0"/>
        <v>1117375</v>
      </c>
      <c r="E17" s="249">
        <v>8826</v>
      </c>
      <c r="F17" s="249">
        <v>910915</v>
      </c>
      <c r="G17" s="249">
        <v>364</v>
      </c>
      <c r="H17" s="249">
        <v>57630</v>
      </c>
      <c r="I17" s="249">
        <v>194</v>
      </c>
      <c r="J17" s="249">
        <v>44697</v>
      </c>
      <c r="K17" s="249">
        <v>308</v>
      </c>
      <c r="L17" s="250">
        <v>104133</v>
      </c>
      <c r="O17" s="246"/>
      <c r="P17" s="246"/>
    </row>
    <row r="18" spans="1:17" s="236" customFormat="1" ht="15" hidden="1" customHeight="1">
      <c r="A18" s="1141" t="s">
        <v>98</v>
      </c>
      <c r="B18" s="442" t="s">
        <v>235</v>
      </c>
      <c r="C18" s="248">
        <f t="shared" si="0"/>
        <v>1932</v>
      </c>
      <c r="D18" s="250">
        <f t="shared" si="0"/>
        <v>83834</v>
      </c>
      <c r="E18" s="248">
        <v>1679</v>
      </c>
      <c r="F18" s="250">
        <v>74281</v>
      </c>
      <c r="G18" s="248">
        <v>32</v>
      </c>
      <c r="H18" s="250">
        <v>1264</v>
      </c>
      <c r="I18" s="248">
        <v>42</v>
      </c>
      <c r="J18" s="250">
        <v>4422</v>
      </c>
      <c r="K18" s="248">
        <v>179</v>
      </c>
      <c r="L18" s="250">
        <v>3867</v>
      </c>
      <c r="P18" s="246"/>
      <c r="Q18" s="246"/>
    </row>
    <row r="19" spans="1:17" s="236" customFormat="1" ht="15" hidden="1" customHeight="1">
      <c r="A19" s="1142"/>
      <c r="B19" s="442" t="s">
        <v>236</v>
      </c>
      <c r="C19" s="445">
        <f t="shared" si="0"/>
        <v>9794</v>
      </c>
      <c r="D19" s="446">
        <f t="shared" si="0"/>
        <v>1159736</v>
      </c>
      <c r="E19" s="445">
        <v>8927</v>
      </c>
      <c r="F19" s="446">
        <v>951879</v>
      </c>
      <c r="G19" s="445">
        <v>363</v>
      </c>
      <c r="H19" s="446">
        <v>54597</v>
      </c>
      <c r="I19" s="445">
        <v>189</v>
      </c>
      <c r="J19" s="446">
        <v>46497</v>
      </c>
      <c r="K19" s="445">
        <v>315</v>
      </c>
      <c r="L19" s="446">
        <v>106763</v>
      </c>
      <c r="P19" s="246"/>
      <c r="Q19" s="246"/>
    </row>
    <row r="20" spans="1:17" s="236" customFormat="1" ht="15" hidden="1" customHeight="1">
      <c r="A20" s="1097" t="s">
        <v>99</v>
      </c>
      <c r="B20" s="442" t="s">
        <v>235</v>
      </c>
      <c r="C20" s="243">
        <f t="shared" si="0"/>
        <v>1866</v>
      </c>
      <c r="D20" s="245">
        <f t="shared" si="0"/>
        <v>81434</v>
      </c>
      <c r="E20" s="243">
        <v>1641</v>
      </c>
      <c r="F20" s="245">
        <v>72561</v>
      </c>
      <c r="G20" s="243">
        <v>25</v>
      </c>
      <c r="H20" s="245">
        <v>784</v>
      </c>
      <c r="I20" s="243">
        <v>37</v>
      </c>
      <c r="J20" s="245">
        <v>5103</v>
      </c>
      <c r="K20" s="243">
        <v>163</v>
      </c>
      <c r="L20" s="245">
        <v>2986</v>
      </c>
      <c r="P20" s="246"/>
      <c r="Q20" s="246"/>
    </row>
    <row r="21" spans="1:17" s="236" customFormat="1" ht="15" hidden="1" customHeight="1">
      <c r="A21" s="1143"/>
      <c r="B21" s="442" t="s">
        <v>236</v>
      </c>
      <c r="C21" s="445">
        <f t="shared" si="0"/>
        <v>9962</v>
      </c>
      <c r="D21" s="446">
        <f t="shared" si="0"/>
        <v>1196522</v>
      </c>
      <c r="E21" s="445">
        <v>9086</v>
      </c>
      <c r="F21" s="446">
        <v>953272</v>
      </c>
      <c r="G21" s="445">
        <v>360</v>
      </c>
      <c r="H21" s="446">
        <v>73615</v>
      </c>
      <c r="I21" s="445">
        <v>188</v>
      </c>
      <c r="J21" s="446">
        <v>50101</v>
      </c>
      <c r="K21" s="445">
        <v>328</v>
      </c>
      <c r="L21" s="446">
        <v>119534</v>
      </c>
      <c r="P21" s="246"/>
      <c r="Q21" s="246"/>
    </row>
    <row r="22" spans="1:17" s="236" customFormat="1" ht="15" hidden="1" customHeight="1">
      <c r="A22" s="1099" t="s">
        <v>100</v>
      </c>
      <c r="B22" s="442" t="s">
        <v>235</v>
      </c>
      <c r="C22" s="243">
        <f t="shared" si="0"/>
        <v>1810</v>
      </c>
      <c r="D22" s="245">
        <f t="shared" si="0"/>
        <v>80238</v>
      </c>
      <c r="E22" s="243">
        <v>1591</v>
      </c>
      <c r="F22" s="245">
        <v>71461</v>
      </c>
      <c r="G22" s="243">
        <v>23</v>
      </c>
      <c r="H22" s="245">
        <v>714</v>
      </c>
      <c r="I22" s="243">
        <v>36</v>
      </c>
      <c r="J22" s="245">
        <v>5087</v>
      </c>
      <c r="K22" s="243">
        <v>160</v>
      </c>
      <c r="L22" s="245">
        <v>2976</v>
      </c>
      <c r="P22" s="246"/>
      <c r="Q22" s="246"/>
    </row>
    <row r="23" spans="1:17" s="236" customFormat="1" ht="15" hidden="1" customHeight="1">
      <c r="A23" s="1100"/>
      <c r="B23" s="442" t="s">
        <v>236</v>
      </c>
      <c r="C23" s="445">
        <f t="shared" si="0"/>
        <v>10051</v>
      </c>
      <c r="D23" s="446">
        <f t="shared" si="0"/>
        <v>1219602</v>
      </c>
      <c r="E23" s="445">
        <v>9176</v>
      </c>
      <c r="F23" s="446">
        <v>975782</v>
      </c>
      <c r="G23" s="445">
        <v>362</v>
      </c>
      <c r="H23" s="446">
        <v>74153</v>
      </c>
      <c r="I23" s="445">
        <v>190</v>
      </c>
      <c r="J23" s="446">
        <v>54449</v>
      </c>
      <c r="K23" s="445">
        <v>323</v>
      </c>
      <c r="L23" s="446">
        <v>115218</v>
      </c>
      <c r="P23" s="246"/>
      <c r="Q23" s="246"/>
    </row>
    <row r="24" spans="1:17" s="236" customFormat="1" ht="15" hidden="1" customHeight="1">
      <c r="A24" s="1138">
        <v>13</v>
      </c>
      <c r="B24" s="442" t="s">
        <v>235</v>
      </c>
      <c r="C24" s="243">
        <f t="shared" si="0"/>
        <v>1755</v>
      </c>
      <c r="D24" s="245">
        <f t="shared" si="0"/>
        <v>79544</v>
      </c>
      <c r="E24" s="243">
        <v>1545</v>
      </c>
      <c r="F24" s="245">
        <v>70532</v>
      </c>
      <c r="G24" s="243">
        <v>23</v>
      </c>
      <c r="H24" s="245">
        <v>954</v>
      </c>
      <c r="I24" s="243">
        <v>35</v>
      </c>
      <c r="J24" s="245">
        <v>5276</v>
      </c>
      <c r="K24" s="243">
        <v>152</v>
      </c>
      <c r="L24" s="245">
        <v>2782</v>
      </c>
      <c r="P24" s="246"/>
      <c r="Q24" s="246"/>
    </row>
    <row r="25" spans="1:17" s="236" customFormat="1" ht="15" hidden="1" customHeight="1">
      <c r="A25" s="1139"/>
      <c r="B25" s="442" t="s">
        <v>236</v>
      </c>
      <c r="C25" s="445">
        <f t="shared" si="0"/>
        <v>10154</v>
      </c>
      <c r="D25" s="446">
        <f t="shared" si="0"/>
        <v>1239662</v>
      </c>
      <c r="E25" s="445">
        <v>9272</v>
      </c>
      <c r="F25" s="446">
        <v>995785</v>
      </c>
      <c r="G25" s="445">
        <v>364</v>
      </c>
      <c r="H25" s="446">
        <v>74927</v>
      </c>
      <c r="I25" s="445">
        <v>188</v>
      </c>
      <c r="J25" s="446">
        <v>53288</v>
      </c>
      <c r="K25" s="445">
        <v>330</v>
      </c>
      <c r="L25" s="446">
        <v>115662</v>
      </c>
      <c r="P25" s="246"/>
      <c r="Q25" s="246"/>
    </row>
    <row r="26" spans="1:17" s="236" customFormat="1" ht="15" hidden="1" customHeight="1">
      <c r="A26" s="1138">
        <v>14</v>
      </c>
      <c r="B26" s="442" t="s">
        <v>238</v>
      </c>
      <c r="C26" s="243">
        <v>1717</v>
      </c>
      <c r="D26" s="245">
        <v>79109</v>
      </c>
      <c r="E26" s="243">
        <v>1512</v>
      </c>
      <c r="F26" s="245">
        <v>70145</v>
      </c>
      <c r="G26" s="243">
        <v>22</v>
      </c>
      <c r="H26" s="245">
        <v>954</v>
      </c>
      <c r="I26" s="243">
        <v>35</v>
      </c>
      <c r="J26" s="245">
        <v>5276</v>
      </c>
      <c r="K26" s="243">
        <v>148</v>
      </c>
      <c r="L26" s="245">
        <v>2734</v>
      </c>
      <c r="P26" s="246"/>
      <c r="Q26" s="246"/>
    </row>
    <row r="27" spans="1:17" s="236" customFormat="1" ht="15" hidden="1" customHeight="1">
      <c r="A27" s="1139"/>
      <c r="B27" s="442" t="s">
        <v>236</v>
      </c>
      <c r="C27" s="445">
        <v>10257</v>
      </c>
      <c r="D27" s="446">
        <v>1269681</v>
      </c>
      <c r="E27" s="445">
        <v>9360</v>
      </c>
      <c r="F27" s="446">
        <v>1018067</v>
      </c>
      <c r="G27" s="445">
        <v>364</v>
      </c>
      <c r="H27" s="446">
        <v>73837</v>
      </c>
      <c r="I27" s="445">
        <v>196</v>
      </c>
      <c r="J27" s="446">
        <v>57468</v>
      </c>
      <c r="K27" s="445">
        <v>337</v>
      </c>
      <c r="L27" s="446">
        <v>120309</v>
      </c>
      <c r="P27" s="246"/>
      <c r="Q27" s="246"/>
    </row>
    <row r="28" spans="1:17" s="236" customFormat="1" ht="15" customHeight="1">
      <c r="A28" s="1138" t="s">
        <v>103</v>
      </c>
      <c r="B28" s="442" t="s">
        <v>235</v>
      </c>
      <c r="C28" s="521">
        <v>1204</v>
      </c>
      <c r="D28" s="522">
        <v>75901</v>
      </c>
      <c r="E28" s="523">
        <v>1113</v>
      </c>
      <c r="F28" s="522">
        <v>66956</v>
      </c>
      <c r="G28" s="523">
        <v>22</v>
      </c>
      <c r="H28" s="522">
        <v>1594</v>
      </c>
      <c r="I28" s="523">
        <v>25</v>
      </c>
      <c r="J28" s="522">
        <v>4428</v>
      </c>
      <c r="K28" s="523">
        <v>44</v>
      </c>
      <c r="L28" s="522">
        <v>2923</v>
      </c>
      <c r="P28" s="246"/>
      <c r="Q28" s="246"/>
    </row>
    <row r="29" spans="1:17" s="236" customFormat="1" ht="15" customHeight="1">
      <c r="A29" s="1139"/>
      <c r="B29" s="442" t="s">
        <v>236</v>
      </c>
      <c r="C29" s="524">
        <v>10745</v>
      </c>
      <c r="D29" s="525">
        <v>1631207</v>
      </c>
      <c r="E29" s="526">
        <v>10047</v>
      </c>
      <c r="F29" s="525">
        <v>1330763</v>
      </c>
      <c r="G29" s="526">
        <v>338</v>
      </c>
      <c r="H29" s="525">
        <v>101470</v>
      </c>
      <c r="I29" s="526">
        <v>186</v>
      </c>
      <c r="J29" s="525">
        <v>72049</v>
      </c>
      <c r="K29" s="526">
        <v>174</v>
      </c>
      <c r="L29" s="525">
        <v>126925</v>
      </c>
      <c r="P29" s="246"/>
      <c r="Q29" s="246"/>
    </row>
    <row r="30" spans="1:17" s="236" customFormat="1" ht="15" customHeight="1">
      <c r="A30" s="1138">
        <v>26</v>
      </c>
      <c r="B30" s="442" t="s">
        <v>235</v>
      </c>
      <c r="C30" s="524">
        <v>1196</v>
      </c>
      <c r="D30" s="525">
        <v>77287</v>
      </c>
      <c r="E30" s="526">
        <v>1107</v>
      </c>
      <c r="F30" s="525">
        <v>68317</v>
      </c>
      <c r="G30" s="526">
        <v>22</v>
      </c>
      <c r="H30" s="525">
        <v>1677</v>
      </c>
      <c r="I30" s="526">
        <v>25</v>
      </c>
      <c r="J30" s="525">
        <v>4428</v>
      </c>
      <c r="K30" s="526">
        <v>42</v>
      </c>
      <c r="L30" s="525">
        <v>2865</v>
      </c>
      <c r="P30" s="246"/>
      <c r="Q30" s="246"/>
    </row>
    <row r="31" spans="1:17" s="236" customFormat="1" ht="15" customHeight="1">
      <c r="A31" s="1139"/>
      <c r="B31" s="442" t="s">
        <v>236</v>
      </c>
      <c r="C31" s="524">
        <v>10885</v>
      </c>
      <c r="D31" s="525">
        <v>1669899</v>
      </c>
      <c r="E31" s="526">
        <v>10178</v>
      </c>
      <c r="F31" s="525">
        <v>1364607</v>
      </c>
      <c r="G31" s="526">
        <v>348</v>
      </c>
      <c r="H31" s="525">
        <v>106879</v>
      </c>
      <c r="I31" s="526">
        <v>186</v>
      </c>
      <c r="J31" s="525">
        <v>72062</v>
      </c>
      <c r="K31" s="526">
        <v>173</v>
      </c>
      <c r="L31" s="525">
        <v>126351</v>
      </c>
      <c r="P31" s="246"/>
      <c r="Q31" s="246"/>
    </row>
    <row r="32" spans="1:17" s="236" customFormat="1" ht="15" customHeight="1">
      <c r="A32" s="1138">
        <v>27</v>
      </c>
      <c r="B32" s="442" t="s">
        <v>235</v>
      </c>
      <c r="C32" s="524">
        <v>1191</v>
      </c>
      <c r="D32" s="525">
        <v>79170</v>
      </c>
      <c r="E32" s="526">
        <v>1105</v>
      </c>
      <c r="F32" s="525">
        <v>70732</v>
      </c>
      <c r="G32" s="526">
        <v>21</v>
      </c>
      <c r="H32" s="525">
        <v>1658</v>
      </c>
      <c r="I32" s="526">
        <v>24</v>
      </c>
      <c r="J32" s="525">
        <v>3981</v>
      </c>
      <c r="K32" s="526">
        <v>41</v>
      </c>
      <c r="L32" s="525">
        <v>2799</v>
      </c>
      <c r="P32" s="246"/>
      <c r="Q32" s="246"/>
    </row>
    <row r="33" spans="1:17" s="236" customFormat="1" ht="15" customHeight="1">
      <c r="A33" s="1139"/>
      <c r="B33" s="442" t="s">
        <v>236</v>
      </c>
      <c r="C33" s="524">
        <v>11018</v>
      </c>
      <c r="D33" s="525">
        <v>1702060</v>
      </c>
      <c r="E33" s="526">
        <v>10351</v>
      </c>
      <c r="F33" s="525">
        <v>1403327</v>
      </c>
      <c r="G33" s="526">
        <v>343</v>
      </c>
      <c r="H33" s="525">
        <v>102222</v>
      </c>
      <c r="I33" s="526">
        <v>183</v>
      </c>
      <c r="J33" s="525">
        <v>71646</v>
      </c>
      <c r="K33" s="526">
        <v>141</v>
      </c>
      <c r="L33" s="525">
        <v>124865</v>
      </c>
      <c r="P33" s="246"/>
      <c r="Q33" s="246"/>
    </row>
    <row r="34" spans="1:17" s="236" customFormat="1" ht="15" customHeight="1">
      <c r="A34" s="1138">
        <v>28</v>
      </c>
      <c r="B34" s="442" t="s">
        <v>235</v>
      </c>
      <c r="C34" s="524">
        <v>1188</v>
      </c>
      <c r="D34" s="525">
        <v>82156</v>
      </c>
      <c r="E34" s="526">
        <v>1105</v>
      </c>
      <c r="F34" s="525">
        <v>73796</v>
      </c>
      <c r="G34" s="526">
        <v>20</v>
      </c>
      <c r="H34" s="525">
        <v>1625</v>
      </c>
      <c r="I34" s="526">
        <v>24</v>
      </c>
      <c r="J34" s="525">
        <v>3981</v>
      </c>
      <c r="K34" s="526">
        <v>39</v>
      </c>
      <c r="L34" s="525">
        <v>2754</v>
      </c>
      <c r="P34" s="246"/>
      <c r="Q34" s="246"/>
    </row>
    <row r="35" spans="1:17" s="236" customFormat="1" ht="15" customHeight="1">
      <c r="A35" s="1139"/>
      <c r="B35" s="442" t="s">
        <v>236</v>
      </c>
      <c r="C35" s="524">
        <v>11104</v>
      </c>
      <c r="D35" s="525">
        <v>1718706</v>
      </c>
      <c r="E35" s="526">
        <v>10443</v>
      </c>
      <c r="F35" s="525">
        <v>1424034</v>
      </c>
      <c r="G35" s="526">
        <v>339</v>
      </c>
      <c r="H35" s="525">
        <v>100531</v>
      </c>
      <c r="I35" s="526">
        <v>184</v>
      </c>
      <c r="J35" s="525">
        <v>70161</v>
      </c>
      <c r="K35" s="526">
        <v>138</v>
      </c>
      <c r="L35" s="525">
        <v>123980</v>
      </c>
      <c r="P35" s="246"/>
      <c r="Q35" s="246"/>
    </row>
    <row r="36" spans="1:17" s="236" customFormat="1" ht="15" customHeight="1">
      <c r="A36" s="1138">
        <v>29</v>
      </c>
      <c r="B36" s="442" t="s">
        <v>235</v>
      </c>
      <c r="C36" s="524">
        <v>1181</v>
      </c>
      <c r="D36" s="525">
        <v>83094</v>
      </c>
      <c r="E36" s="526">
        <v>1102</v>
      </c>
      <c r="F36" s="525">
        <v>74825</v>
      </c>
      <c r="G36" s="526">
        <v>19</v>
      </c>
      <c r="H36" s="525">
        <v>1598</v>
      </c>
      <c r="I36" s="526">
        <v>25</v>
      </c>
      <c r="J36" s="525">
        <v>4009</v>
      </c>
      <c r="K36" s="526">
        <v>35</v>
      </c>
      <c r="L36" s="525">
        <v>2662</v>
      </c>
      <c r="P36" s="246"/>
      <c r="Q36" s="246"/>
    </row>
    <row r="37" spans="1:17" s="236" customFormat="1" ht="15" customHeight="1">
      <c r="A37" s="1139"/>
      <c r="B37" s="442" t="s">
        <v>236</v>
      </c>
      <c r="C37" s="524">
        <v>11205</v>
      </c>
      <c r="D37" s="525">
        <v>1742176</v>
      </c>
      <c r="E37" s="526">
        <v>10534</v>
      </c>
      <c r="F37" s="525">
        <v>1446211</v>
      </c>
      <c r="G37" s="526">
        <v>347</v>
      </c>
      <c r="H37" s="525">
        <v>101261</v>
      </c>
      <c r="I37" s="526">
        <v>186</v>
      </c>
      <c r="J37" s="525">
        <v>70098</v>
      </c>
      <c r="K37" s="526">
        <v>138</v>
      </c>
      <c r="L37" s="525">
        <v>124606</v>
      </c>
      <c r="P37" s="246"/>
      <c r="Q37" s="246"/>
    </row>
    <row r="38" spans="1:17" s="236" customFormat="1" ht="15" customHeight="1">
      <c r="A38" s="1138">
        <v>30</v>
      </c>
      <c r="B38" s="442" t="s">
        <v>235</v>
      </c>
      <c r="C38" s="524">
        <v>1174</v>
      </c>
      <c r="D38" s="525">
        <v>84370</v>
      </c>
      <c r="E38" s="526">
        <v>1096</v>
      </c>
      <c r="F38" s="525">
        <v>76122</v>
      </c>
      <c r="G38" s="526">
        <v>19</v>
      </c>
      <c r="H38" s="525">
        <v>1598</v>
      </c>
      <c r="I38" s="526">
        <v>25</v>
      </c>
      <c r="J38" s="525">
        <v>4009</v>
      </c>
      <c r="K38" s="526">
        <v>34</v>
      </c>
      <c r="L38" s="525">
        <v>2641</v>
      </c>
      <c r="P38" s="246"/>
      <c r="Q38" s="246"/>
    </row>
    <row r="39" spans="1:17" s="236" customFormat="1" ht="15" customHeight="1">
      <c r="A39" s="1139"/>
      <c r="B39" s="442" t="s">
        <v>236</v>
      </c>
      <c r="C39" s="524">
        <v>11309</v>
      </c>
      <c r="D39" s="525">
        <v>1774524</v>
      </c>
      <c r="E39" s="526">
        <v>10627</v>
      </c>
      <c r="F39" s="525">
        <v>1468105</v>
      </c>
      <c r="G39" s="526">
        <v>351</v>
      </c>
      <c r="H39" s="525">
        <v>105466</v>
      </c>
      <c r="I39" s="526">
        <v>188</v>
      </c>
      <c r="J39" s="525">
        <v>70474</v>
      </c>
      <c r="K39" s="526">
        <v>143</v>
      </c>
      <c r="L39" s="525">
        <v>130479</v>
      </c>
      <c r="P39" s="246"/>
      <c r="Q39" s="246"/>
    </row>
    <row r="40" spans="1:17" s="236" customFormat="1" ht="15" customHeight="1">
      <c r="A40" s="1138" t="s">
        <v>140</v>
      </c>
      <c r="B40" s="442" t="s">
        <v>235</v>
      </c>
      <c r="C40" s="524">
        <v>1165</v>
      </c>
      <c r="D40" s="525">
        <v>85021</v>
      </c>
      <c r="E40" s="526">
        <v>1089</v>
      </c>
      <c r="F40" s="525">
        <v>76902</v>
      </c>
      <c r="G40" s="526">
        <v>19</v>
      </c>
      <c r="H40" s="525">
        <v>1598</v>
      </c>
      <c r="I40" s="526">
        <v>25</v>
      </c>
      <c r="J40" s="525">
        <v>3953</v>
      </c>
      <c r="K40" s="526">
        <v>32</v>
      </c>
      <c r="L40" s="525">
        <v>2568</v>
      </c>
      <c r="P40" s="246"/>
      <c r="Q40" s="246"/>
    </row>
    <row r="41" spans="1:17" s="236" customFormat="1" ht="15" customHeight="1">
      <c r="A41" s="1139"/>
      <c r="B41" s="442" t="s">
        <v>236</v>
      </c>
      <c r="C41" s="524">
        <v>11421</v>
      </c>
      <c r="D41" s="525">
        <v>1812146</v>
      </c>
      <c r="E41" s="526">
        <v>10729</v>
      </c>
      <c r="F41" s="525">
        <v>1490041</v>
      </c>
      <c r="G41" s="526">
        <v>354</v>
      </c>
      <c r="H41" s="525">
        <v>117820</v>
      </c>
      <c r="I41" s="526">
        <v>188</v>
      </c>
      <c r="J41" s="525">
        <v>71080</v>
      </c>
      <c r="K41" s="526">
        <v>150</v>
      </c>
      <c r="L41" s="525">
        <v>133205</v>
      </c>
      <c r="P41" s="246"/>
      <c r="Q41" s="246"/>
    </row>
    <row r="42" spans="1:17" s="236" customFormat="1" ht="15" customHeight="1">
      <c r="A42" s="1138">
        <v>2</v>
      </c>
      <c r="B42" s="442" t="s">
        <v>235</v>
      </c>
      <c r="C42" s="524">
        <v>1168</v>
      </c>
      <c r="D42" s="525">
        <v>87539</v>
      </c>
      <c r="E42" s="526">
        <v>1091</v>
      </c>
      <c r="F42" s="525">
        <v>79318</v>
      </c>
      <c r="G42" s="526">
        <v>19</v>
      </c>
      <c r="H42" s="525">
        <v>1572</v>
      </c>
      <c r="I42" s="526">
        <v>26</v>
      </c>
      <c r="J42" s="525">
        <v>4081</v>
      </c>
      <c r="K42" s="526">
        <v>32</v>
      </c>
      <c r="L42" s="525">
        <v>2568</v>
      </c>
      <c r="P42" s="246"/>
      <c r="Q42" s="246"/>
    </row>
    <row r="43" spans="1:17" s="236" customFormat="1" ht="15" customHeight="1">
      <c r="A43" s="1139"/>
      <c r="B43" s="442" t="s">
        <v>236</v>
      </c>
      <c r="C43" s="524">
        <v>11523</v>
      </c>
      <c r="D43" s="525">
        <v>1833911</v>
      </c>
      <c r="E43" s="526">
        <v>10815</v>
      </c>
      <c r="F43" s="525">
        <v>1508764</v>
      </c>
      <c r="G43" s="526">
        <v>356</v>
      </c>
      <c r="H43" s="525">
        <v>117666</v>
      </c>
      <c r="I43" s="526">
        <v>187</v>
      </c>
      <c r="J43" s="525">
        <v>71088</v>
      </c>
      <c r="K43" s="526">
        <v>165</v>
      </c>
      <c r="L43" s="525">
        <v>136393</v>
      </c>
      <c r="P43" s="246"/>
      <c r="Q43" s="246"/>
    </row>
    <row r="44" spans="1:17" s="236" customFormat="1" ht="15" customHeight="1">
      <c r="A44" s="1138">
        <v>3</v>
      </c>
      <c r="B44" s="442" t="s">
        <v>235</v>
      </c>
      <c r="C44" s="524">
        <v>1105</v>
      </c>
      <c r="D44" s="525">
        <v>88471</v>
      </c>
      <c r="E44" s="526">
        <v>1029</v>
      </c>
      <c r="F44" s="525">
        <v>80167</v>
      </c>
      <c r="G44" s="526">
        <v>20</v>
      </c>
      <c r="H44" s="525">
        <v>1720</v>
      </c>
      <c r="I44" s="526">
        <v>24</v>
      </c>
      <c r="J44" s="525">
        <v>4029</v>
      </c>
      <c r="K44" s="526">
        <v>32</v>
      </c>
      <c r="L44" s="525">
        <v>2555</v>
      </c>
      <c r="P44" s="246"/>
      <c r="Q44" s="246"/>
    </row>
    <row r="45" spans="1:17" s="236" customFormat="1" ht="15" customHeight="1">
      <c r="A45" s="1139"/>
      <c r="B45" s="442" t="s">
        <v>236</v>
      </c>
      <c r="C45" s="524">
        <v>11678</v>
      </c>
      <c r="D45" s="525">
        <v>1864543</v>
      </c>
      <c r="E45" s="526">
        <v>10912</v>
      </c>
      <c r="F45" s="525">
        <v>1533827</v>
      </c>
      <c r="G45" s="526">
        <v>357</v>
      </c>
      <c r="H45" s="525">
        <v>118165</v>
      </c>
      <c r="I45" s="526">
        <v>189</v>
      </c>
      <c r="J45" s="525">
        <v>71791</v>
      </c>
      <c r="K45" s="526">
        <v>220</v>
      </c>
      <c r="L45" s="525">
        <v>140760</v>
      </c>
      <c r="P45" s="246"/>
      <c r="Q45" s="246"/>
    </row>
    <row r="46" spans="1:17" s="236" customFormat="1" ht="15" customHeight="1">
      <c r="A46" s="1138">
        <v>4</v>
      </c>
      <c r="B46" s="442" t="s">
        <v>235</v>
      </c>
      <c r="C46" s="524">
        <v>1164</v>
      </c>
      <c r="D46" s="525">
        <v>95155</v>
      </c>
      <c r="E46" s="526">
        <v>1080</v>
      </c>
      <c r="F46" s="525">
        <v>85926</v>
      </c>
      <c r="G46" s="526">
        <v>23</v>
      </c>
      <c r="H46" s="525">
        <v>2425</v>
      </c>
      <c r="I46" s="526">
        <v>24</v>
      </c>
      <c r="J46" s="525">
        <v>4067</v>
      </c>
      <c r="K46" s="526">
        <v>37</v>
      </c>
      <c r="L46" s="525">
        <v>2737</v>
      </c>
      <c r="P46" s="246"/>
      <c r="Q46" s="246"/>
    </row>
    <row r="47" spans="1:17" s="236" customFormat="1" ht="15" customHeight="1">
      <c r="A47" s="1139"/>
      <c r="B47" s="442" t="s">
        <v>236</v>
      </c>
      <c r="C47" s="866">
        <v>11837</v>
      </c>
      <c r="D47" s="867">
        <v>1903899</v>
      </c>
      <c r="E47" s="868">
        <v>11010</v>
      </c>
      <c r="F47" s="867">
        <v>1557833</v>
      </c>
      <c r="G47" s="868">
        <v>371</v>
      </c>
      <c r="H47" s="867">
        <v>121892</v>
      </c>
      <c r="I47" s="868">
        <v>205</v>
      </c>
      <c r="J47" s="867">
        <v>73184</v>
      </c>
      <c r="K47" s="868">
        <v>251</v>
      </c>
      <c r="L47" s="867">
        <v>150990</v>
      </c>
      <c r="P47" s="246"/>
      <c r="Q47" s="246"/>
    </row>
    <row r="48" spans="1:17" ht="21.75" customHeight="1">
      <c r="K48" s="1144" t="s">
        <v>224</v>
      </c>
      <c r="L48" s="1144"/>
    </row>
  </sheetData>
  <mergeCells count="23">
    <mergeCell ref="A44:A45"/>
    <mergeCell ref="A46:A47"/>
    <mergeCell ref="K48:L48"/>
    <mergeCell ref="A32:A33"/>
    <mergeCell ref="A34:A35"/>
    <mergeCell ref="A36:A37"/>
    <mergeCell ref="A38:A39"/>
    <mergeCell ref="A40:A41"/>
    <mergeCell ref="A42:A43"/>
    <mergeCell ref="A28:A29"/>
    <mergeCell ref="A30:A31"/>
    <mergeCell ref="A16:A17"/>
    <mergeCell ref="A18:A19"/>
    <mergeCell ref="A20:A21"/>
    <mergeCell ref="A22:A23"/>
    <mergeCell ref="A24:A25"/>
    <mergeCell ref="A26:A27"/>
    <mergeCell ref="A14:A15"/>
    <mergeCell ref="A4:A5"/>
    <mergeCell ref="A6:A7"/>
    <mergeCell ref="A8:A9"/>
    <mergeCell ref="A10:A11"/>
    <mergeCell ref="A12:A13"/>
  </mergeCells>
  <phoneticPr fontId="3"/>
  <pageMargins left="0.59055118110236227" right="0.31496062992125984" top="0.59055118110236227" bottom="0.31496062992125984" header="0" footer="0"/>
  <pageSetup paperSize="9" scale="94" orientation="portrait" verticalDpi="4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7"/>
  <sheetViews>
    <sheetView showGridLines="0" view="pageBreakPreview" zoomScaleNormal="130" zoomScaleSheetLayoutView="100" workbookViewId="0">
      <selection activeCell="G29" sqref="G29"/>
    </sheetView>
  </sheetViews>
  <sheetFormatPr defaultColWidth="10" defaultRowHeight="21.75" customHeight="1"/>
  <cols>
    <col min="1" max="1" width="10" style="1"/>
    <col min="2" max="2" width="8.375" style="1" customWidth="1"/>
    <col min="3" max="3" width="7" style="1" customWidth="1"/>
    <col min="4" max="4" width="8.875" style="1" customWidth="1"/>
    <col min="5" max="5" width="7" style="1" customWidth="1"/>
    <col min="6" max="6" width="8.875" style="1" customWidth="1"/>
    <col min="7" max="7" width="7" style="1" customWidth="1"/>
    <col min="8" max="8" width="8.875" style="1" customWidth="1"/>
    <col min="9" max="9" width="7" style="1" customWidth="1"/>
    <col min="10" max="10" width="8.875" style="1" customWidth="1"/>
    <col min="11" max="11" width="7" style="1" customWidth="1"/>
    <col min="12" max="12" width="8.875" style="1" customWidth="1"/>
    <col min="13" max="16384" width="10" style="1"/>
  </cols>
  <sheetData>
    <row r="2" spans="2:12" ht="17.25">
      <c r="B2" s="870" t="s">
        <v>288</v>
      </c>
      <c r="C2" s="871"/>
      <c r="D2" s="871"/>
      <c r="E2" s="871"/>
      <c r="F2" s="871"/>
      <c r="G2" s="871"/>
      <c r="H2" s="871"/>
      <c r="I2" s="871"/>
      <c r="J2" s="871"/>
      <c r="K2" s="871"/>
      <c r="L2" s="871"/>
    </row>
    <row r="3" spans="2:12" ht="12" customHeight="1">
      <c r="B3" s="872"/>
      <c r="C3" s="872"/>
      <c r="D3" s="872"/>
      <c r="E3" s="872"/>
      <c r="F3" s="872"/>
      <c r="G3" s="872"/>
      <c r="H3" s="872"/>
      <c r="I3" s="872"/>
      <c r="J3" s="872"/>
      <c r="K3" s="872"/>
      <c r="L3" s="873" t="s">
        <v>239</v>
      </c>
    </row>
    <row r="4" spans="2:12" s="236" customFormat="1" ht="20.25" customHeight="1">
      <c r="B4" s="1145" t="s">
        <v>240</v>
      </c>
      <c r="C4" s="874" t="s">
        <v>228</v>
      </c>
      <c r="D4" s="875"/>
      <c r="E4" s="874" t="s">
        <v>241</v>
      </c>
      <c r="F4" s="875"/>
      <c r="G4" s="874" t="s">
        <v>242</v>
      </c>
      <c r="H4" s="875"/>
      <c r="I4" s="874" t="s">
        <v>243</v>
      </c>
      <c r="J4" s="875"/>
      <c r="K4" s="874" t="s">
        <v>184</v>
      </c>
      <c r="L4" s="876"/>
    </row>
    <row r="5" spans="2:12" s="236" customFormat="1" ht="20.25" customHeight="1">
      <c r="B5" s="1146"/>
      <c r="C5" s="877" t="s">
        <v>244</v>
      </c>
      <c r="D5" s="877" t="s">
        <v>245</v>
      </c>
      <c r="E5" s="877" t="s">
        <v>244</v>
      </c>
      <c r="F5" s="877" t="s">
        <v>245</v>
      </c>
      <c r="G5" s="877" t="s">
        <v>244</v>
      </c>
      <c r="H5" s="877" t="s">
        <v>245</v>
      </c>
      <c r="I5" s="877" t="s">
        <v>244</v>
      </c>
      <c r="J5" s="877" t="s">
        <v>245</v>
      </c>
      <c r="K5" s="877" t="s">
        <v>244</v>
      </c>
      <c r="L5" s="877" t="s">
        <v>245</v>
      </c>
    </row>
    <row r="6" spans="2:12" s="236" customFormat="1" ht="20.25" hidden="1" customHeight="1">
      <c r="B6" s="878" t="s">
        <v>209</v>
      </c>
      <c r="C6" s="521">
        <f>E6+G6+I6+K6</f>
        <v>11209</v>
      </c>
      <c r="D6" s="523">
        <f>F6+H6+J6+L6</f>
        <v>997247</v>
      </c>
      <c r="E6" s="879">
        <v>2386</v>
      </c>
      <c r="F6" s="879">
        <v>92233</v>
      </c>
      <c r="G6" s="879">
        <v>8542</v>
      </c>
      <c r="H6" s="523">
        <v>866083</v>
      </c>
      <c r="I6" s="879">
        <v>281</v>
      </c>
      <c r="J6" s="879">
        <v>38931</v>
      </c>
      <c r="K6" s="880">
        <v>0</v>
      </c>
      <c r="L6" s="881">
        <v>0</v>
      </c>
    </row>
    <row r="7" spans="2:12" s="236" customFormat="1" ht="20.25" hidden="1" customHeight="1">
      <c r="B7" s="882" t="s">
        <v>210</v>
      </c>
      <c r="C7" s="524">
        <f t="shared" ref="C7:D15" si="0">E7+G7+I7+K7</f>
        <v>11316</v>
      </c>
      <c r="D7" s="526">
        <f t="shared" si="0"/>
        <v>1030690</v>
      </c>
      <c r="E7" s="883">
        <v>2330</v>
      </c>
      <c r="F7" s="883">
        <v>90550</v>
      </c>
      <c r="G7" s="883">
        <v>6424</v>
      </c>
      <c r="H7" s="526">
        <v>778108</v>
      </c>
      <c r="I7" s="883">
        <v>321</v>
      </c>
      <c r="J7" s="883">
        <v>45522</v>
      </c>
      <c r="K7" s="884">
        <v>2241</v>
      </c>
      <c r="L7" s="885">
        <v>116510</v>
      </c>
    </row>
    <row r="8" spans="2:12" s="236" customFormat="1" ht="20.25" hidden="1" customHeight="1">
      <c r="B8" s="882" t="s">
        <v>211</v>
      </c>
      <c r="C8" s="524">
        <f t="shared" si="0"/>
        <v>11397</v>
      </c>
      <c r="D8" s="526">
        <f t="shared" si="0"/>
        <v>1058988</v>
      </c>
      <c r="E8" s="883">
        <v>2259</v>
      </c>
      <c r="F8" s="883">
        <v>87896</v>
      </c>
      <c r="G8" s="883">
        <v>6573</v>
      </c>
      <c r="H8" s="526">
        <v>802024</v>
      </c>
      <c r="I8" s="883">
        <v>356</v>
      </c>
      <c r="J8" s="883">
        <v>53443</v>
      </c>
      <c r="K8" s="884">
        <v>2209</v>
      </c>
      <c r="L8" s="885">
        <v>115625</v>
      </c>
    </row>
    <row r="9" spans="2:12" s="236" customFormat="1" ht="20.25" hidden="1" customHeight="1">
      <c r="B9" s="882" t="s">
        <v>246</v>
      </c>
      <c r="C9" s="524">
        <f t="shared" si="0"/>
        <v>11605</v>
      </c>
      <c r="D9" s="526">
        <f t="shared" si="0"/>
        <v>1130896</v>
      </c>
      <c r="E9" s="883">
        <v>2240</v>
      </c>
      <c r="F9" s="883">
        <v>88528</v>
      </c>
      <c r="G9" s="883">
        <v>6746</v>
      </c>
      <c r="H9" s="526">
        <v>866732</v>
      </c>
      <c r="I9" s="883">
        <v>394</v>
      </c>
      <c r="J9" s="883">
        <v>58104</v>
      </c>
      <c r="K9" s="884">
        <v>2225</v>
      </c>
      <c r="L9" s="885">
        <v>117532</v>
      </c>
    </row>
    <row r="10" spans="2:12" s="236" customFormat="1" ht="20.25" hidden="1" customHeight="1">
      <c r="B10" s="886">
        <v>8</v>
      </c>
      <c r="C10" s="524">
        <f t="shared" si="0"/>
        <v>11676</v>
      </c>
      <c r="D10" s="526">
        <f t="shared" si="0"/>
        <v>1163186</v>
      </c>
      <c r="E10" s="883">
        <v>2127</v>
      </c>
      <c r="F10" s="883">
        <v>86468</v>
      </c>
      <c r="G10" s="883">
        <v>6939</v>
      </c>
      <c r="H10" s="526">
        <v>896703</v>
      </c>
      <c r="I10" s="883">
        <v>435</v>
      </c>
      <c r="J10" s="883">
        <v>62269</v>
      </c>
      <c r="K10" s="884">
        <v>2175</v>
      </c>
      <c r="L10" s="885">
        <v>117746</v>
      </c>
    </row>
    <row r="11" spans="2:12" s="236" customFormat="1" ht="20.25" hidden="1" customHeight="1">
      <c r="B11" s="886">
        <v>9</v>
      </c>
      <c r="C11" s="524">
        <f t="shared" si="0"/>
        <v>11699</v>
      </c>
      <c r="D11" s="526">
        <f t="shared" si="0"/>
        <v>1201853</v>
      </c>
      <c r="E11" s="883">
        <v>2007</v>
      </c>
      <c r="F11" s="883">
        <v>84478</v>
      </c>
      <c r="G11" s="883">
        <v>7063</v>
      </c>
      <c r="H11" s="526">
        <v>928403</v>
      </c>
      <c r="I11" s="883">
        <v>480</v>
      </c>
      <c r="J11" s="883">
        <v>67517</v>
      </c>
      <c r="K11" s="884">
        <v>2149</v>
      </c>
      <c r="L11" s="885">
        <v>121455</v>
      </c>
    </row>
    <row r="12" spans="2:12" s="236" customFormat="1" ht="20.25" hidden="1" customHeight="1">
      <c r="B12" s="887" t="s">
        <v>214</v>
      </c>
      <c r="C12" s="524">
        <f t="shared" si="0"/>
        <v>11726</v>
      </c>
      <c r="D12" s="525">
        <f t="shared" si="0"/>
        <v>1243570</v>
      </c>
      <c r="E12" s="888">
        <v>1932</v>
      </c>
      <c r="F12" s="889">
        <v>83834</v>
      </c>
      <c r="G12" s="888">
        <v>7183</v>
      </c>
      <c r="H12" s="525">
        <v>963659</v>
      </c>
      <c r="I12" s="888">
        <v>490</v>
      </c>
      <c r="J12" s="889">
        <v>73027</v>
      </c>
      <c r="K12" s="890">
        <v>2121</v>
      </c>
      <c r="L12" s="885">
        <v>123050</v>
      </c>
    </row>
    <row r="13" spans="2:12" s="236" customFormat="1" ht="20.25" hidden="1" customHeight="1">
      <c r="B13" s="891" t="s">
        <v>215</v>
      </c>
      <c r="C13" s="524">
        <f t="shared" si="0"/>
        <v>11828</v>
      </c>
      <c r="D13" s="525">
        <f t="shared" si="0"/>
        <v>1277956</v>
      </c>
      <c r="E13" s="888">
        <v>1866</v>
      </c>
      <c r="F13" s="889">
        <v>81434</v>
      </c>
      <c r="G13" s="888">
        <v>7325</v>
      </c>
      <c r="H13" s="525">
        <v>994576</v>
      </c>
      <c r="I13" s="888">
        <v>509</v>
      </c>
      <c r="J13" s="889">
        <v>76884</v>
      </c>
      <c r="K13" s="890">
        <v>2128</v>
      </c>
      <c r="L13" s="885">
        <v>125062</v>
      </c>
    </row>
    <row r="14" spans="2:12" s="236" customFormat="1" ht="20.25" hidden="1" customHeight="1">
      <c r="B14" s="892" t="s">
        <v>216</v>
      </c>
      <c r="C14" s="524">
        <f t="shared" si="0"/>
        <v>11861</v>
      </c>
      <c r="D14" s="525">
        <f t="shared" si="0"/>
        <v>1299840</v>
      </c>
      <c r="E14" s="888">
        <v>1810</v>
      </c>
      <c r="F14" s="889">
        <v>80238</v>
      </c>
      <c r="G14" s="888">
        <v>7418</v>
      </c>
      <c r="H14" s="525">
        <v>1014163</v>
      </c>
      <c r="I14" s="888">
        <v>525</v>
      </c>
      <c r="J14" s="889">
        <v>79849</v>
      </c>
      <c r="K14" s="890">
        <v>2108</v>
      </c>
      <c r="L14" s="885">
        <v>125590</v>
      </c>
    </row>
    <row r="15" spans="2:12" s="236" customFormat="1" ht="20.25" hidden="1" customHeight="1">
      <c r="B15" s="886">
        <v>13</v>
      </c>
      <c r="C15" s="524">
        <f t="shared" si="0"/>
        <v>11909</v>
      </c>
      <c r="D15" s="525">
        <f t="shared" si="0"/>
        <v>1319305</v>
      </c>
      <c r="E15" s="888">
        <v>1755</v>
      </c>
      <c r="F15" s="889">
        <v>79643</v>
      </c>
      <c r="G15" s="888">
        <v>7525</v>
      </c>
      <c r="H15" s="525">
        <v>1032475</v>
      </c>
      <c r="I15" s="888">
        <v>535</v>
      </c>
      <c r="J15" s="889">
        <v>80591</v>
      </c>
      <c r="K15" s="890">
        <v>2094</v>
      </c>
      <c r="L15" s="885">
        <v>126596</v>
      </c>
    </row>
    <row r="16" spans="2:12" s="236" customFormat="1" ht="20.25" hidden="1" customHeight="1">
      <c r="B16" s="886">
        <v>14</v>
      </c>
      <c r="C16" s="524">
        <v>11974</v>
      </c>
      <c r="D16" s="525">
        <v>1348790</v>
      </c>
      <c r="E16" s="888">
        <v>1717</v>
      </c>
      <c r="F16" s="889">
        <v>79109</v>
      </c>
      <c r="G16" s="888">
        <v>7627</v>
      </c>
      <c r="H16" s="525">
        <v>1058275</v>
      </c>
      <c r="I16" s="888">
        <v>544</v>
      </c>
      <c r="J16" s="889">
        <v>83712</v>
      </c>
      <c r="K16" s="890">
        <v>2086</v>
      </c>
      <c r="L16" s="885">
        <v>127694</v>
      </c>
    </row>
    <row r="17" spans="2:12" s="236" customFormat="1" ht="20.25" customHeight="1">
      <c r="B17" s="892" t="s">
        <v>292</v>
      </c>
      <c r="C17" s="521">
        <v>11949</v>
      </c>
      <c r="D17" s="522">
        <v>1707108</v>
      </c>
      <c r="E17" s="523">
        <v>1204</v>
      </c>
      <c r="F17" s="522">
        <v>75901</v>
      </c>
      <c r="G17" s="523">
        <v>8647</v>
      </c>
      <c r="H17" s="522">
        <v>1401469</v>
      </c>
      <c r="I17" s="523">
        <v>637</v>
      </c>
      <c r="J17" s="522">
        <v>112432</v>
      </c>
      <c r="K17" s="523">
        <v>1461</v>
      </c>
      <c r="L17" s="522">
        <v>117306</v>
      </c>
    </row>
    <row r="18" spans="2:12" s="236" customFormat="1" ht="20.25" customHeight="1">
      <c r="B18" s="886">
        <v>26</v>
      </c>
      <c r="C18" s="524">
        <v>12081</v>
      </c>
      <c r="D18" s="525">
        <v>1747186</v>
      </c>
      <c r="E18" s="526">
        <v>1196</v>
      </c>
      <c r="F18" s="525">
        <v>77287</v>
      </c>
      <c r="G18" s="526">
        <v>8746</v>
      </c>
      <c r="H18" s="525">
        <v>1431898</v>
      </c>
      <c r="I18" s="526">
        <v>650</v>
      </c>
      <c r="J18" s="525">
        <v>116413</v>
      </c>
      <c r="K18" s="526">
        <v>1489</v>
      </c>
      <c r="L18" s="525">
        <v>121588</v>
      </c>
    </row>
    <row r="19" spans="2:12" s="236" customFormat="1" ht="20.25" customHeight="1">
      <c r="B19" s="886">
        <v>27</v>
      </c>
      <c r="C19" s="524">
        <v>12209</v>
      </c>
      <c r="D19" s="525">
        <v>1781230</v>
      </c>
      <c r="E19" s="526">
        <v>1191</v>
      </c>
      <c r="F19" s="525">
        <v>79170</v>
      </c>
      <c r="G19" s="526">
        <v>8849</v>
      </c>
      <c r="H19" s="525">
        <v>1458009</v>
      </c>
      <c r="I19" s="526">
        <v>660</v>
      </c>
      <c r="J19" s="525">
        <v>119212</v>
      </c>
      <c r="K19" s="526">
        <v>1509</v>
      </c>
      <c r="L19" s="525">
        <v>124839</v>
      </c>
    </row>
    <row r="20" spans="2:12" s="236" customFormat="1" ht="20.25" customHeight="1">
      <c r="B20" s="886">
        <v>28</v>
      </c>
      <c r="C20" s="524">
        <v>12292</v>
      </c>
      <c r="D20" s="525">
        <v>1800862</v>
      </c>
      <c r="E20" s="526">
        <v>1188</v>
      </c>
      <c r="F20" s="525">
        <v>82156</v>
      </c>
      <c r="G20" s="526">
        <v>8907</v>
      </c>
      <c r="H20" s="525">
        <v>1473351</v>
      </c>
      <c r="I20" s="526">
        <v>665</v>
      </c>
      <c r="J20" s="525">
        <v>117703</v>
      </c>
      <c r="K20" s="526">
        <v>1532</v>
      </c>
      <c r="L20" s="525">
        <v>127652</v>
      </c>
    </row>
    <row r="21" spans="2:12" s="236" customFormat="1" ht="20.25" customHeight="1">
      <c r="B21" s="886">
        <v>29</v>
      </c>
      <c r="C21" s="524">
        <v>12386</v>
      </c>
      <c r="D21" s="525">
        <v>1825270</v>
      </c>
      <c r="E21" s="526">
        <v>1181</v>
      </c>
      <c r="F21" s="525">
        <v>83094</v>
      </c>
      <c r="G21" s="526">
        <v>8973</v>
      </c>
      <c r="H21" s="525">
        <v>1491173</v>
      </c>
      <c r="I21" s="526">
        <v>677</v>
      </c>
      <c r="J21" s="525">
        <v>119900</v>
      </c>
      <c r="K21" s="526">
        <v>1555</v>
      </c>
      <c r="L21" s="525">
        <v>131103</v>
      </c>
    </row>
    <row r="22" spans="2:12" s="236" customFormat="1" ht="20.25" customHeight="1">
      <c r="B22" s="886">
        <v>30</v>
      </c>
      <c r="C22" s="524">
        <v>12483</v>
      </c>
      <c r="D22" s="525">
        <v>1858894</v>
      </c>
      <c r="E22" s="526">
        <v>1174</v>
      </c>
      <c r="F22" s="525">
        <v>84370</v>
      </c>
      <c r="G22" s="526">
        <v>9050</v>
      </c>
      <c r="H22" s="525">
        <v>1517456</v>
      </c>
      <c r="I22" s="526">
        <v>686</v>
      </c>
      <c r="J22" s="525">
        <v>123517</v>
      </c>
      <c r="K22" s="526">
        <v>1573</v>
      </c>
      <c r="L22" s="525">
        <v>133551</v>
      </c>
    </row>
    <row r="23" spans="2:12" s="236" customFormat="1" ht="20.25" customHeight="1">
      <c r="B23" s="886" t="s">
        <v>217</v>
      </c>
      <c r="C23" s="524">
        <v>12586</v>
      </c>
      <c r="D23" s="525">
        <v>1897167</v>
      </c>
      <c r="E23" s="526">
        <v>1165</v>
      </c>
      <c r="F23" s="525">
        <v>85021</v>
      </c>
      <c r="G23" s="526">
        <v>9132</v>
      </c>
      <c r="H23" s="525">
        <v>1538020</v>
      </c>
      <c r="I23" s="526">
        <v>702</v>
      </c>
      <c r="J23" s="525">
        <v>138342</v>
      </c>
      <c r="K23" s="526">
        <v>1587</v>
      </c>
      <c r="L23" s="525">
        <v>135784</v>
      </c>
    </row>
    <row r="24" spans="2:12" s="236" customFormat="1" ht="20.25" customHeight="1">
      <c r="B24" s="886">
        <v>2</v>
      </c>
      <c r="C24" s="524">
        <v>12691</v>
      </c>
      <c r="D24" s="525">
        <v>1921450</v>
      </c>
      <c r="E24" s="526">
        <v>1168</v>
      </c>
      <c r="F24" s="525">
        <v>87539</v>
      </c>
      <c r="G24" s="526">
        <v>9213</v>
      </c>
      <c r="H24" s="525">
        <v>1555504</v>
      </c>
      <c r="I24" s="526">
        <v>714</v>
      </c>
      <c r="J24" s="525">
        <v>140662</v>
      </c>
      <c r="K24" s="526">
        <v>1596</v>
      </c>
      <c r="L24" s="525">
        <v>137745</v>
      </c>
    </row>
    <row r="25" spans="2:12" s="236" customFormat="1" ht="20.25" customHeight="1">
      <c r="B25" s="886">
        <v>3</v>
      </c>
      <c r="C25" s="524">
        <v>12783</v>
      </c>
      <c r="D25" s="525">
        <v>1953014</v>
      </c>
      <c r="E25" s="526">
        <v>1105</v>
      </c>
      <c r="F25" s="525">
        <v>88471</v>
      </c>
      <c r="G25" s="526">
        <v>9365</v>
      </c>
      <c r="H25" s="525">
        <v>1584811</v>
      </c>
      <c r="I25" s="526">
        <v>717</v>
      </c>
      <c r="J25" s="525">
        <v>141146</v>
      </c>
      <c r="K25" s="526">
        <v>1596</v>
      </c>
      <c r="L25" s="525">
        <v>138586</v>
      </c>
    </row>
    <row r="26" spans="2:12" s="236" customFormat="1" ht="20.25" customHeight="1">
      <c r="B26" s="893">
        <v>4</v>
      </c>
      <c r="C26" s="866">
        <v>13001</v>
      </c>
      <c r="D26" s="867">
        <v>1999054</v>
      </c>
      <c r="E26" s="868">
        <v>1164</v>
      </c>
      <c r="F26" s="867">
        <v>95155</v>
      </c>
      <c r="G26" s="868">
        <v>9503</v>
      </c>
      <c r="H26" s="867">
        <v>1621567</v>
      </c>
      <c r="I26" s="868">
        <v>734</v>
      </c>
      <c r="J26" s="867">
        <v>142555</v>
      </c>
      <c r="K26" s="868">
        <v>1600</v>
      </c>
      <c r="L26" s="867">
        <v>139777</v>
      </c>
    </row>
    <row r="27" spans="2:12" ht="21.75" customHeight="1">
      <c r="L27" s="447" t="s">
        <v>247</v>
      </c>
    </row>
  </sheetData>
  <mergeCells count="1">
    <mergeCell ref="B4:B5"/>
  </mergeCells>
  <phoneticPr fontId="3"/>
  <pageMargins left="0.59055118110236227" right="0.59055118110236227" top="0.59055118110236227" bottom="0.78740157480314965" header="0" footer="0"/>
  <pageSetup paperSize="9" scale="85" orientation="portrait" verticalDpi="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view="pageBreakPreview" topLeftCell="A17" zoomScaleSheetLayoutView="100" workbookViewId="0">
      <selection activeCell="G47" sqref="G47"/>
    </sheetView>
  </sheetViews>
  <sheetFormatPr defaultColWidth="10" defaultRowHeight="21.75" customHeight="1"/>
  <cols>
    <col min="1" max="1" width="4.375" style="1" customWidth="1"/>
    <col min="2" max="2" width="10.875" style="1" customWidth="1"/>
    <col min="3" max="3" width="8.375" style="1" customWidth="1"/>
    <col min="4" max="5" width="13.75" style="1" customWidth="1"/>
    <col min="6" max="6" width="8.375" style="1" customWidth="1"/>
    <col min="7" max="8" width="13.75" style="1" customWidth="1"/>
    <col min="9" max="16384" width="10" style="1"/>
  </cols>
  <sheetData>
    <row r="1" spans="1:8" ht="10.5" customHeight="1"/>
    <row r="2" spans="1:8" ht="32.25" customHeight="1">
      <c r="A2" s="324" t="s">
        <v>289</v>
      </c>
      <c r="B2" s="341"/>
      <c r="C2" s="341"/>
      <c r="D2" s="341"/>
      <c r="E2" s="341"/>
      <c r="F2" s="341"/>
      <c r="G2" s="341"/>
      <c r="H2" s="341"/>
    </row>
    <row r="3" spans="1:8" ht="18" customHeight="1"/>
    <row r="4" spans="1:8" ht="17.25" customHeight="1">
      <c r="A4" s="3"/>
      <c r="B4" s="4" t="s">
        <v>248</v>
      </c>
      <c r="C4" s="5" t="s">
        <v>249</v>
      </c>
      <c r="D4" s="6"/>
      <c r="E4" s="6"/>
      <c r="F4" s="5" t="s">
        <v>250</v>
      </c>
      <c r="G4" s="6"/>
      <c r="H4" s="7"/>
    </row>
    <row r="5" spans="1:8" ht="33" customHeight="1">
      <c r="A5" s="8" t="s">
        <v>151</v>
      </c>
      <c r="B5" s="9"/>
      <c r="C5" s="241" t="s">
        <v>251</v>
      </c>
      <c r="D5" s="241" t="s">
        <v>252</v>
      </c>
      <c r="E5" s="241" t="s">
        <v>253</v>
      </c>
      <c r="F5" s="241" t="s">
        <v>254</v>
      </c>
      <c r="G5" s="241" t="s">
        <v>252</v>
      </c>
      <c r="H5" s="241" t="s">
        <v>255</v>
      </c>
    </row>
    <row r="6" spans="1:8" ht="21" hidden="1" customHeight="1">
      <c r="A6" s="1120" t="s">
        <v>256</v>
      </c>
      <c r="B6" s="330" t="s">
        <v>95</v>
      </c>
      <c r="C6" s="532">
        <f t="shared" ref="C6:E7" si="0">C27+C48</f>
        <v>207</v>
      </c>
      <c r="D6" s="533">
        <f t="shared" si="0"/>
        <v>29330</v>
      </c>
      <c r="E6" s="534">
        <f t="shared" si="0"/>
        <v>2385288</v>
      </c>
      <c r="F6" s="532">
        <v>33</v>
      </c>
      <c r="G6" s="533">
        <v>2301</v>
      </c>
      <c r="H6" s="534">
        <v>121959</v>
      </c>
    </row>
    <row r="7" spans="1:8" ht="21" hidden="1" customHeight="1">
      <c r="A7" s="1121"/>
      <c r="B7" s="252" t="s">
        <v>96</v>
      </c>
      <c r="C7" s="535">
        <f t="shared" si="0"/>
        <v>193</v>
      </c>
      <c r="D7" s="536">
        <f t="shared" si="0"/>
        <v>32862</v>
      </c>
      <c r="E7" s="537">
        <f t="shared" si="0"/>
        <v>2741304</v>
      </c>
      <c r="F7" s="535">
        <f>F28+F49</f>
        <v>37</v>
      </c>
      <c r="G7" s="920">
        <f>G28+G49</f>
        <v>2293</v>
      </c>
      <c r="H7" s="537">
        <f>H28+H49</f>
        <v>124386</v>
      </c>
    </row>
    <row r="8" spans="1:8" ht="21" hidden="1" customHeight="1">
      <c r="A8" s="1121"/>
      <c r="B8" s="252" t="s">
        <v>97</v>
      </c>
      <c r="C8" s="535">
        <v>246</v>
      </c>
      <c r="D8" s="536">
        <v>34312</v>
      </c>
      <c r="E8" s="537">
        <v>2884413</v>
      </c>
      <c r="F8" s="535">
        <f>F29+F50</f>
        <v>27</v>
      </c>
      <c r="G8" s="920">
        <v>1918</v>
      </c>
      <c r="H8" s="537">
        <f>H29+H50</f>
        <v>105716</v>
      </c>
    </row>
    <row r="9" spans="1:8" ht="21" hidden="1" customHeight="1">
      <c r="A9" s="1121"/>
      <c r="B9" s="252" t="s">
        <v>257</v>
      </c>
      <c r="C9" s="535">
        <f t="shared" ref="C9:E15" si="1">C30+C51</f>
        <v>296</v>
      </c>
      <c r="D9" s="536">
        <f t="shared" si="1"/>
        <v>72552</v>
      </c>
      <c r="E9" s="537">
        <f t="shared" si="1"/>
        <v>9746711</v>
      </c>
      <c r="F9" s="535">
        <v>28</v>
      </c>
      <c r="G9" s="921">
        <v>2367</v>
      </c>
      <c r="H9" s="538">
        <v>131188</v>
      </c>
    </row>
    <row r="10" spans="1:8" ht="21" hidden="1" customHeight="1">
      <c r="A10" s="1121"/>
      <c r="B10" s="252">
        <v>8</v>
      </c>
      <c r="C10" s="535">
        <f t="shared" si="1"/>
        <v>310</v>
      </c>
      <c r="D10" s="536">
        <f t="shared" si="1"/>
        <v>40093</v>
      </c>
      <c r="E10" s="537">
        <f t="shared" si="1"/>
        <v>3440703</v>
      </c>
      <c r="F10" s="535">
        <v>26</v>
      </c>
      <c r="G10" s="921">
        <v>1597</v>
      </c>
      <c r="H10" s="538">
        <v>113810</v>
      </c>
    </row>
    <row r="11" spans="1:8" ht="21" hidden="1" customHeight="1">
      <c r="A11" s="1121"/>
      <c r="B11" s="252">
        <v>9</v>
      </c>
      <c r="C11" s="535">
        <f t="shared" si="1"/>
        <v>334</v>
      </c>
      <c r="D11" s="536">
        <f t="shared" si="1"/>
        <v>44573</v>
      </c>
      <c r="E11" s="537">
        <f t="shared" si="1"/>
        <v>3521398</v>
      </c>
      <c r="F11" s="535">
        <f>F32+F53</f>
        <v>27</v>
      </c>
      <c r="G11" s="921">
        <f>G32+G53</f>
        <v>1948</v>
      </c>
      <c r="H11" s="538">
        <f>H32+H53</f>
        <v>110983</v>
      </c>
    </row>
    <row r="12" spans="1:8" ht="21" hidden="1" customHeight="1">
      <c r="A12" s="1121"/>
      <c r="B12" s="511" t="s">
        <v>98</v>
      </c>
      <c r="C12" s="535">
        <f t="shared" si="1"/>
        <v>329</v>
      </c>
      <c r="D12" s="536">
        <f t="shared" si="1"/>
        <v>43962</v>
      </c>
      <c r="E12" s="537">
        <f t="shared" si="1"/>
        <v>3531196</v>
      </c>
      <c r="F12" s="535">
        <v>28</v>
      </c>
      <c r="G12" s="921">
        <v>1849</v>
      </c>
      <c r="H12" s="538">
        <v>123361</v>
      </c>
    </row>
    <row r="13" spans="1:8" ht="21" hidden="1" customHeight="1">
      <c r="A13" s="1121"/>
      <c r="B13" s="252" t="s">
        <v>99</v>
      </c>
      <c r="C13" s="535">
        <f t="shared" si="1"/>
        <v>254</v>
      </c>
      <c r="D13" s="536">
        <f t="shared" si="1"/>
        <v>41895</v>
      </c>
      <c r="E13" s="537">
        <f t="shared" si="1"/>
        <v>3206772</v>
      </c>
      <c r="F13" s="535">
        <v>13</v>
      </c>
      <c r="G13" s="921">
        <v>832</v>
      </c>
      <c r="H13" s="538">
        <v>56613</v>
      </c>
    </row>
    <row r="14" spans="1:8" ht="21" hidden="1" customHeight="1">
      <c r="A14" s="1121"/>
      <c r="B14" s="330" t="s">
        <v>100</v>
      </c>
      <c r="C14" s="535">
        <f t="shared" si="1"/>
        <v>204</v>
      </c>
      <c r="D14" s="536">
        <f t="shared" si="1"/>
        <v>28504</v>
      </c>
      <c r="E14" s="537">
        <f t="shared" si="1"/>
        <v>2226054</v>
      </c>
      <c r="F14" s="535" t="s">
        <v>36</v>
      </c>
      <c r="G14" s="921" t="s">
        <v>258</v>
      </c>
      <c r="H14" s="538" t="s">
        <v>36</v>
      </c>
    </row>
    <row r="15" spans="1:8" ht="21" hidden="1" customHeight="1">
      <c r="A15" s="1121"/>
      <c r="B15" s="252">
        <v>13</v>
      </c>
      <c r="C15" s="535">
        <f t="shared" si="1"/>
        <v>213</v>
      </c>
      <c r="D15" s="536">
        <f t="shared" si="1"/>
        <v>26161</v>
      </c>
      <c r="E15" s="537">
        <f t="shared" si="1"/>
        <v>2059720</v>
      </c>
      <c r="F15" s="535" t="s">
        <v>36</v>
      </c>
      <c r="G15" s="921" t="s">
        <v>36</v>
      </c>
      <c r="H15" s="538" t="s">
        <v>40</v>
      </c>
    </row>
    <row r="16" spans="1:8" ht="21" hidden="1" customHeight="1">
      <c r="A16" s="1121"/>
      <c r="B16" s="252">
        <v>14</v>
      </c>
      <c r="C16" s="535">
        <v>206</v>
      </c>
      <c r="D16" s="536">
        <v>35589</v>
      </c>
      <c r="E16" s="537">
        <v>2811577</v>
      </c>
      <c r="F16" s="535" t="s">
        <v>37</v>
      </c>
      <c r="G16" s="921" t="s">
        <v>37</v>
      </c>
      <c r="H16" s="538" t="s">
        <v>37</v>
      </c>
    </row>
    <row r="17" spans="1:8" ht="21" customHeight="1">
      <c r="A17" s="1121"/>
      <c r="B17" s="252" t="s">
        <v>103</v>
      </c>
      <c r="C17" s="539">
        <v>171</v>
      </c>
      <c r="D17" s="540">
        <v>27236</v>
      </c>
      <c r="E17" s="541">
        <v>1865622</v>
      </c>
      <c r="F17" s="542">
        <v>9</v>
      </c>
      <c r="G17" s="540">
        <v>859</v>
      </c>
      <c r="H17" s="541">
        <v>36339</v>
      </c>
    </row>
    <row r="18" spans="1:8" ht="21" customHeight="1">
      <c r="A18" s="1121"/>
      <c r="B18" s="252">
        <v>26</v>
      </c>
      <c r="C18" s="539">
        <v>257</v>
      </c>
      <c r="D18" s="543">
        <v>49973</v>
      </c>
      <c r="E18" s="541">
        <v>3575664</v>
      </c>
      <c r="F18" s="542">
        <v>6</v>
      </c>
      <c r="G18" s="540">
        <v>427</v>
      </c>
      <c r="H18" s="541">
        <v>20214</v>
      </c>
    </row>
    <row r="19" spans="1:8" ht="21" customHeight="1">
      <c r="A19" s="1121"/>
      <c r="B19" s="252">
        <v>27</v>
      </c>
      <c r="C19" s="539">
        <v>232</v>
      </c>
      <c r="D19" s="543">
        <v>41892</v>
      </c>
      <c r="E19" s="541">
        <v>3277369</v>
      </c>
      <c r="F19" s="542">
        <v>6</v>
      </c>
      <c r="G19" s="540">
        <v>644</v>
      </c>
      <c r="H19" s="541">
        <v>46118</v>
      </c>
    </row>
    <row r="20" spans="1:8" ht="21" customHeight="1">
      <c r="A20" s="1121"/>
      <c r="B20" s="252">
        <v>28</v>
      </c>
      <c r="C20" s="539">
        <v>182</v>
      </c>
      <c r="D20" s="543">
        <v>29563</v>
      </c>
      <c r="E20" s="541">
        <v>2306239</v>
      </c>
      <c r="F20" s="542">
        <v>6</v>
      </c>
      <c r="G20" s="540">
        <v>120</v>
      </c>
      <c r="H20" s="541">
        <v>6135</v>
      </c>
    </row>
    <row r="21" spans="1:8" ht="21" customHeight="1">
      <c r="A21" s="1121"/>
      <c r="B21" s="252">
        <v>29</v>
      </c>
      <c r="C21" s="539">
        <v>198</v>
      </c>
      <c r="D21" s="540">
        <v>30055</v>
      </c>
      <c r="E21" s="541">
        <v>2359770</v>
      </c>
      <c r="F21" s="542">
        <v>4</v>
      </c>
      <c r="G21" s="540">
        <v>95</v>
      </c>
      <c r="H21" s="541">
        <v>3150</v>
      </c>
    </row>
    <row r="22" spans="1:8" ht="21" customHeight="1">
      <c r="A22" s="1121"/>
      <c r="B22" s="252">
        <v>30</v>
      </c>
      <c r="C22" s="894">
        <f t="shared" ref="C22:H26" si="2">C43+C64</f>
        <v>172</v>
      </c>
      <c r="D22" s="900">
        <f t="shared" si="2"/>
        <v>29571</v>
      </c>
      <c r="E22" s="900">
        <f t="shared" si="2"/>
        <v>2448726</v>
      </c>
      <c r="F22" s="894">
        <f t="shared" si="2"/>
        <v>2</v>
      </c>
      <c r="G22" s="900">
        <f t="shared" si="2"/>
        <v>21</v>
      </c>
      <c r="H22" s="896">
        <f t="shared" si="2"/>
        <v>1459</v>
      </c>
    </row>
    <row r="23" spans="1:8" ht="21" customHeight="1">
      <c r="A23" s="1121"/>
      <c r="B23" s="252" t="s">
        <v>140</v>
      </c>
      <c r="C23" s="894">
        <f t="shared" si="2"/>
        <v>193</v>
      </c>
      <c r="D23" s="900">
        <f t="shared" si="2"/>
        <v>32215</v>
      </c>
      <c r="E23" s="900">
        <f t="shared" si="2"/>
        <v>2622744</v>
      </c>
      <c r="F23" s="894">
        <f t="shared" si="2"/>
        <v>2</v>
      </c>
      <c r="G23" s="900">
        <f t="shared" si="2"/>
        <v>16</v>
      </c>
      <c r="H23" s="896">
        <f t="shared" si="2"/>
        <v>1034</v>
      </c>
    </row>
    <row r="24" spans="1:8" ht="21" customHeight="1">
      <c r="A24" s="1121"/>
      <c r="B24" s="252">
        <v>2</v>
      </c>
      <c r="C24" s="894">
        <f t="shared" si="2"/>
        <v>207</v>
      </c>
      <c r="D24" s="900">
        <f t="shared" si="2"/>
        <v>33033</v>
      </c>
      <c r="E24" s="900">
        <f t="shared" si="2"/>
        <v>2581536</v>
      </c>
      <c r="F24" s="894">
        <f t="shared" si="2"/>
        <v>2</v>
      </c>
      <c r="G24" s="900">
        <f t="shared" si="2"/>
        <v>28</v>
      </c>
      <c r="H24" s="896">
        <f t="shared" si="2"/>
        <v>2032</v>
      </c>
    </row>
    <row r="25" spans="1:8" ht="21" customHeight="1">
      <c r="A25" s="1121"/>
      <c r="B25" s="252">
        <v>3</v>
      </c>
      <c r="C25" s="894">
        <f t="shared" si="2"/>
        <v>219</v>
      </c>
      <c r="D25" s="900">
        <f t="shared" si="2"/>
        <v>35726</v>
      </c>
      <c r="E25" s="900">
        <f t="shared" si="2"/>
        <v>2932861</v>
      </c>
      <c r="F25" s="894">
        <f t="shared" si="2"/>
        <v>1</v>
      </c>
      <c r="G25" s="900">
        <f t="shared" si="2"/>
        <v>29</v>
      </c>
      <c r="H25" s="896">
        <f t="shared" si="2"/>
        <v>2027</v>
      </c>
    </row>
    <row r="26" spans="1:8" ht="21" customHeight="1">
      <c r="A26" s="1122"/>
      <c r="B26" s="339">
        <v>4</v>
      </c>
      <c r="C26" s="904">
        <f t="shared" si="2"/>
        <v>225</v>
      </c>
      <c r="D26" s="905">
        <f t="shared" si="2"/>
        <v>36248</v>
      </c>
      <c r="E26" s="905">
        <f t="shared" si="2"/>
        <v>2954533</v>
      </c>
      <c r="F26" s="904">
        <f t="shared" si="2"/>
        <v>6</v>
      </c>
      <c r="G26" s="905">
        <f t="shared" si="2"/>
        <v>162</v>
      </c>
      <c r="H26" s="913">
        <f t="shared" si="2"/>
        <v>12044</v>
      </c>
    </row>
    <row r="27" spans="1:8" ht="21" hidden="1" customHeight="1">
      <c r="A27" s="1120" t="s">
        <v>259</v>
      </c>
      <c r="B27" s="330" t="s">
        <v>95</v>
      </c>
      <c r="C27" s="906">
        <v>6</v>
      </c>
      <c r="D27" s="907">
        <v>727</v>
      </c>
      <c r="E27" s="908">
        <v>38184</v>
      </c>
      <c r="F27" s="906" t="s">
        <v>36</v>
      </c>
      <c r="G27" s="909" t="s">
        <v>36</v>
      </c>
      <c r="H27" s="910" t="s">
        <v>36</v>
      </c>
    </row>
    <row r="28" spans="1:8" ht="21" hidden="1" customHeight="1">
      <c r="A28" s="1121"/>
      <c r="B28" s="252" t="s">
        <v>96</v>
      </c>
      <c r="C28" s="894">
        <v>2</v>
      </c>
      <c r="D28" s="911">
        <v>161</v>
      </c>
      <c r="E28" s="896">
        <v>8018</v>
      </c>
      <c r="F28" s="894">
        <v>3</v>
      </c>
      <c r="G28" s="912">
        <v>144</v>
      </c>
      <c r="H28" s="899">
        <v>4314</v>
      </c>
    </row>
    <row r="29" spans="1:8" ht="21" hidden="1" customHeight="1">
      <c r="A29" s="1121"/>
      <c r="B29" s="252" t="s">
        <v>97</v>
      </c>
      <c r="C29" s="894" t="s">
        <v>36</v>
      </c>
      <c r="D29" s="911" t="s">
        <v>36</v>
      </c>
      <c r="E29" s="896" t="s">
        <v>40</v>
      </c>
      <c r="F29" s="894">
        <v>1</v>
      </c>
      <c r="G29" s="912">
        <v>29</v>
      </c>
      <c r="H29" s="899">
        <v>1011</v>
      </c>
    </row>
    <row r="30" spans="1:8" ht="21" hidden="1" customHeight="1">
      <c r="A30" s="1121"/>
      <c r="B30" s="252" t="s">
        <v>257</v>
      </c>
      <c r="C30" s="894">
        <v>24</v>
      </c>
      <c r="D30" s="911">
        <v>1904</v>
      </c>
      <c r="E30" s="896">
        <v>64673</v>
      </c>
      <c r="F30" s="894" t="s">
        <v>36</v>
      </c>
      <c r="G30" s="912" t="s">
        <v>36</v>
      </c>
      <c r="H30" s="899" t="s">
        <v>212</v>
      </c>
    </row>
    <row r="31" spans="1:8" ht="21" hidden="1" customHeight="1">
      <c r="A31" s="1121"/>
      <c r="B31" s="252">
        <v>8</v>
      </c>
      <c r="C31" s="894">
        <v>14</v>
      </c>
      <c r="D31" s="911">
        <v>1692</v>
      </c>
      <c r="E31" s="896">
        <v>89650</v>
      </c>
      <c r="F31" s="894" t="s">
        <v>36</v>
      </c>
      <c r="G31" s="912" t="s">
        <v>260</v>
      </c>
      <c r="H31" s="899" t="s">
        <v>40</v>
      </c>
    </row>
    <row r="32" spans="1:8" ht="21" hidden="1" customHeight="1">
      <c r="A32" s="1121"/>
      <c r="B32" s="252">
        <v>9</v>
      </c>
      <c r="C32" s="894">
        <v>11</v>
      </c>
      <c r="D32" s="911">
        <v>1190</v>
      </c>
      <c r="E32" s="896">
        <v>79355</v>
      </c>
      <c r="F32" s="894">
        <v>1</v>
      </c>
      <c r="G32" s="912">
        <v>14</v>
      </c>
      <c r="H32" s="899">
        <v>655</v>
      </c>
    </row>
    <row r="33" spans="1:8" ht="21" hidden="1" customHeight="1">
      <c r="A33" s="1121"/>
      <c r="B33" s="511" t="s">
        <v>98</v>
      </c>
      <c r="C33" s="894">
        <v>9</v>
      </c>
      <c r="D33" s="895">
        <v>1033</v>
      </c>
      <c r="E33" s="896">
        <v>53386</v>
      </c>
      <c r="F33" s="894" t="s">
        <v>36</v>
      </c>
      <c r="G33" s="901" t="s">
        <v>40</v>
      </c>
      <c r="H33" s="899" t="s">
        <v>212</v>
      </c>
    </row>
    <row r="34" spans="1:8" ht="21" hidden="1" customHeight="1">
      <c r="A34" s="1121"/>
      <c r="B34" s="252" t="s">
        <v>99</v>
      </c>
      <c r="C34" s="894">
        <v>12</v>
      </c>
      <c r="D34" s="895">
        <v>1342</v>
      </c>
      <c r="E34" s="896">
        <v>70994</v>
      </c>
      <c r="F34" s="894" t="s">
        <v>40</v>
      </c>
      <c r="G34" s="901" t="s">
        <v>212</v>
      </c>
      <c r="H34" s="899" t="s">
        <v>36</v>
      </c>
    </row>
    <row r="35" spans="1:8" ht="21" hidden="1" customHeight="1">
      <c r="A35" s="1121"/>
      <c r="B35" s="330" t="s">
        <v>100</v>
      </c>
      <c r="C35" s="894">
        <v>13</v>
      </c>
      <c r="D35" s="895">
        <v>1394</v>
      </c>
      <c r="E35" s="896">
        <v>79676</v>
      </c>
      <c r="F35" s="894" t="s">
        <v>36</v>
      </c>
      <c r="G35" s="901" t="s">
        <v>36</v>
      </c>
      <c r="H35" s="899" t="s">
        <v>36</v>
      </c>
    </row>
    <row r="36" spans="1:8" ht="21" hidden="1" customHeight="1">
      <c r="A36" s="1121"/>
      <c r="B36" s="252">
        <v>13</v>
      </c>
      <c r="C36" s="894">
        <v>14</v>
      </c>
      <c r="D36" s="895">
        <v>1422</v>
      </c>
      <c r="E36" s="896">
        <v>79974</v>
      </c>
      <c r="F36" s="894" t="s">
        <v>36</v>
      </c>
      <c r="G36" s="901" t="s">
        <v>260</v>
      </c>
      <c r="H36" s="899" t="s">
        <v>36</v>
      </c>
    </row>
    <row r="37" spans="1:8" ht="21" hidden="1" customHeight="1">
      <c r="A37" s="1121"/>
      <c r="B37" s="252">
        <v>14</v>
      </c>
      <c r="C37" s="894">
        <v>10</v>
      </c>
      <c r="D37" s="895">
        <v>1207</v>
      </c>
      <c r="E37" s="896">
        <v>70790</v>
      </c>
      <c r="F37" s="894" t="s">
        <v>37</v>
      </c>
      <c r="G37" s="901" t="s">
        <v>37</v>
      </c>
      <c r="H37" s="899" t="s">
        <v>37</v>
      </c>
    </row>
    <row r="38" spans="1:8" ht="21" customHeight="1">
      <c r="A38" s="1121"/>
      <c r="B38" s="330" t="s">
        <v>103</v>
      </c>
      <c r="C38" s="894">
        <v>16</v>
      </c>
      <c r="D38" s="895">
        <v>2073</v>
      </c>
      <c r="E38" s="896">
        <v>107845</v>
      </c>
      <c r="F38" s="897">
        <v>0</v>
      </c>
      <c r="G38" s="901">
        <v>0</v>
      </c>
      <c r="H38" s="899">
        <v>0</v>
      </c>
    </row>
    <row r="39" spans="1:8" ht="21" customHeight="1">
      <c r="A39" s="1121"/>
      <c r="B39" s="252">
        <v>26</v>
      </c>
      <c r="C39" s="894">
        <v>21</v>
      </c>
      <c r="D39" s="895">
        <v>2921</v>
      </c>
      <c r="E39" s="896">
        <v>157591</v>
      </c>
      <c r="F39" s="897">
        <v>0</v>
      </c>
      <c r="G39" s="901">
        <v>0</v>
      </c>
      <c r="H39" s="899">
        <v>0</v>
      </c>
    </row>
    <row r="40" spans="1:8" ht="21" customHeight="1">
      <c r="A40" s="1121"/>
      <c r="B40" s="252">
        <v>27</v>
      </c>
      <c r="C40" s="894">
        <v>24</v>
      </c>
      <c r="D40" s="895">
        <v>3738</v>
      </c>
      <c r="E40" s="896">
        <v>213993</v>
      </c>
      <c r="F40" s="897">
        <v>0</v>
      </c>
      <c r="G40" s="901">
        <v>0</v>
      </c>
      <c r="H40" s="899">
        <v>0</v>
      </c>
    </row>
    <row r="41" spans="1:8" ht="21" customHeight="1">
      <c r="A41" s="1121"/>
      <c r="B41" s="252">
        <v>28</v>
      </c>
      <c r="C41" s="894">
        <v>29</v>
      </c>
      <c r="D41" s="895">
        <v>4506</v>
      </c>
      <c r="E41" s="896">
        <v>254227</v>
      </c>
      <c r="F41" s="897">
        <v>0</v>
      </c>
      <c r="G41" s="901">
        <v>0</v>
      </c>
      <c r="H41" s="899">
        <v>0</v>
      </c>
    </row>
    <row r="42" spans="1:8" ht="21" customHeight="1">
      <c r="A42" s="1121"/>
      <c r="B42" s="252">
        <v>29</v>
      </c>
      <c r="C42" s="894">
        <v>22</v>
      </c>
      <c r="D42" s="900">
        <v>2115</v>
      </c>
      <c r="E42" s="896">
        <v>127443</v>
      </c>
      <c r="F42" s="897">
        <v>0</v>
      </c>
      <c r="G42" s="901">
        <v>0</v>
      </c>
      <c r="H42" s="899">
        <v>0</v>
      </c>
    </row>
    <row r="43" spans="1:8" ht="21" customHeight="1">
      <c r="A43" s="1121"/>
      <c r="B43" s="252">
        <v>30</v>
      </c>
      <c r="C43" s="894">
        <v>22</v>
      </c>
      <c r="D43" s="900">
        <v>2627</v>
      </c>
      <c r="E43" s="896">
        <v>155880</v>
      </c>
      <c r="F43" s="897">
        <v>0</v>
      </c>
      <c r="G43" s="901">
        <v>0</v>
      </c>
      <c r="H43" s="899">
        <v>0</v>
      </c>
    </row>
    <row r="44" spans="1:8" ht="21" customHeight="1">
      <c r="A44" s="1121"/>
      <c r="B44" s="252" t="s">
        <v>140</v>
      </c>
      <c r="C44" s="894">
        <v>23</v>
      </c>
      <c r="D44" s="900">
        <v>2366</v>
      </c>
      <c r="E44" s="896">
        <v>153724</v>
      </c>
      <c r="F44" s="897">
        <v>0</v>
      </c>
      <c r="G44" s="901">
        <v>0</v>
      </c>
      <c r="H44" s="899">
        <v>0</v>
      </c>
    </row>
    <row r="45" spans="1:8" ht="21" customHeight="1">
      <c r="A45" s="1121"/>
      <c r="B45" s="252">
        <v>2</v>
      </c>
      <c r="C45" s="894">
        <v>34</v>
      </c>
      <c r="D45" s="900">
        <v>3764</v>
      </c>
      <c r="E45" s="896">
        <v>238086</v>
      </c>
      <c r="F45" s="897">
        <v>0</v>
      </c>
      <c r="G45" s="901">
        <v>0</v>
      </c>
      <c r="H45" s="899">
        <v>0</v>
      </c>
    </row>
    <row r="46" spans="1:8" ht="21" customHeight="1">
      <c r="A46" s="1121"/>
      <c r="B46" s="252">
        <v>3</v>
      </c>
      <c r="C46" s="894">
        <v>47</v>
      </c>
      <c r="D46" s="900">
        <v>4993</v>
      </c>
      <c r="E46" s="896">
        <v>351178</v>
      </c>
      <c r="F46" s="897">
        <v>0</v>
      </c>
      <c r="G46" s="901">
        <v>0</v>
      </c>
      <c r="H46" s="899">
        <v>0</v>
      </c>
    </row>
    <row r="47" spans="1:8" ht="21" customHeight="1">
      <c r="A47" s="1122"/>
      <c r="B47" s="339">
        <v>4</v>
      </c>
      <c r="C47" s="904">
        <v>67</v>
      </c>
      <c r="D47" s="905">
        <v>6878</v>
      </c>
      <c r="E47" s="913">
        <v>493172</v>
      </c>
      <c r="F47" s="914">
        <v>1</v>
      </c>
      <c r="G47" s="915">
        <v>6</v>
      </c>
      <c r="H47" s="916">
        <v>239</v>
      </c>
    </row>
    <row r="48" spans="1:8" ht="21" hidden="1" customHeight="1">
      <c r="A48" s="1120" t="s">
        <v>261</v>
      </c>
      <c r="B48" s="330" t="s">
        <v>95</v>
      </c>
      <c r="C48" s="906">
        <v>201</v>
      </c>
      <c r="D48" s="907">
        <v>28603</v>
      </c>
      <c r="E48" s="908">
        <v>2347104</v>
      </c>
      <c r="F48" s="906">
        <v>33</v>
      </c>
      <c r="G48" s="909">
        <v>2301</v>
      </c>
      <c r="H48" s="910">
        <v>121959</v>
      </c>
    </row>
    <row r="49" spans="1:8" ht="21" hidden="1" customHeight="1">
      <c r="A49" s="1121"/>
      <c r="B49" s="252" t="s">
        <v>96</v>
      </c>
      <c r="C49" s="894">
        <v>191</v>
      </c>
      <c r="D49" s="911">
        <v>32701</v>
      </c>
      <c r="E49" s="896">
        <v>2733286</v>
      </c>
      <c r="F49" s="894">
        <v>34</v>
      </c>
      <c r="G49" s="912">
        <v>2149</v>
      </c>
      <c r="H49" s="899">
        <v>120072</v>
      </c>
    </row>
    <row r="50" spans="1:8" ht="21" hidden="1" customHeight="1">
      <c r="A50" s="1121"/>
      <c r="B50" s="252" t="s">
        <v>97</v>
      </c>
      <c r="C50" s="894">
        <v>246</v>
      </c>
      <c r="D50" s="911">
        <v>34312</v>
      </c>
      <c r="E50" s="896">
        <v>2884413</v>
      </c>
      <c r="F50" s="894">
        <v>26</v>
      </c>
      <c r="G50" s="912">
        <v>1889</v>
      </c>
      <c r="H50" s="899">
        <v>104705</v>
      </c>
    </row>
    <row r="51" spans="1:8" ht="21" hidden="1" customHeight="1">
      <c r="A51" s="1121"/>
      <c r="B51" s="252" t="s">
        <v>257</v>
      </c>
      <c r="C51" s="894">
        <v>272</v>
      </c>
      <c r="D51" s="911">
        <v>70648</v>
      </c>
      <c r="E51" s="896">
        <v>9682038</v>
      </c>
      <c r="F51" s="894">
        <v>28</v>
      </c>
      <c r="G51" s="912">
        <v>2367</v>
      </c>
      <c r="H51" s="899">
        <v>131188</v>
      </c>
    </row>
    <row r="52" spans="1:8" ht="21" hidden="1" customHeight="1">
      <c r="A52" s="1121"/>
      <c r="B52" s="252">
        <v>8</v>
      </c>
      <c r="C52" s="894">
        <v>296</v>
      </c>
      <c r="D52" s="911">
        <v>38401</v>
      </c>
      <c r="E52" s="896">
        <v>3351053</v>
      </c>
      <c r="F52" s="894">
        <v>26</v>
      </c>
      <c r="G52" s="912">
        <v>1597</v>
      </c>
      <c r="H52" s="899">
        <v>113810</v>
      </c>
    </row>
    <row r="53" spans="1:8" ht="21" hidden="1" customHeight="1">
      <c r="A53" s="1121"/>
      <c r="B53" s="252">
        <v>9</v>
      </c>
      <c r="C53" s="894">
        <v>323</v>
      </c>
      <c r="D53" s="911">
        <v>43383</v>
      </c>
      <c r="E53" s="896">
        <v>3442043</v>
      </c>
      <c r="F53" s="894">
        <v>26</v>
      </c>
      <c r="G53" s="912">
        <v>1934</v>
      </c>
      <c r="H53" s="899">
        <v>110328</v>
      </c>
    </row>
    <row r="54" spans="1:8" ht="21" hidden="1" customHeight="1">
      <c r="A54" s="1121"/>
      <c r="B54" s="511" t="s">
        <v>98</v>
      </c>
      <c r="C54" s="894">
        <v>320</v>
      </c>
      <c r="D54" s="895">
        <v>42929</v>
      </c>
      <c r="E54" s="896">
        <v>3477810</v>
      </c>
      <c r="F54" s="894">
        <v>28</v>
      </c>
      <c r="G54" s="898">
        <v>1849</v>
      </c>
      <c r="H54" s="899">
        <v>123361</v>
      </c>
    </row>
    <row r="55" spans="1:8" ht="21" hidden="1" customHeight="1">
      <c r="A55" s="1121"/>
      <c r="B55" s="252" t="s">
        <v>99</v>
      </c>
      <c r="C55" s="894">
        <v>242</v>
      </c>
      <c r="D55" s="895">
        <v>40553</v>
      </c>
      <c r="E55" s="896">
        <v>3135778</v>
      </c>
      <c r="F55" s="894">
        <v>13</v>
      </c>
      <c r="G55" s="898">
        <v>832</v>
      </c>
      <c r="H55" s="899">
        <v>56613</v>
      </c>
    </row>
    <row r="56" spans="1:8" ht="21" hidden="1" customHeight="1">
      <c r="A56" s="1121"/>
      <c r="B56" s="330" t="s">
        <v>100</v>
      </c>
      <c r="C56" s="906">
        <v>191</v>
      </c>
      <c r="D56" s="917">
        <v>27110</v>
      </c>
      <c r="E56" s="908">
        <v>2146378</v>
      </c>
      <c r="F56" s="895" t="s">
        <v>36</v>
      </c>
      <c r="G56" s="898" t="s">
        <v>36</v>
      </c>
      <c r="H56" s="899" t="s">
        <v>36</v>
      </c>
    </row>
    <row r="57" spans="1:8" ht="21" hidden="1" customHeight="1">
      <c r="A57" s="1121"/>
      <c r="B57" s="252">
        <v>13</v>
      </c>
      <c r="C57" s="894">
        <v>199</v>
      </c>
      <c r="D57" s="895">
        <v>24739</v>
      </c>
      <c r="E57" s="896">
        <v>1979746</v>
      </c>
      <c r="F57" s="895" t="s">
        <v>40</v>
      </c>
      <c r="G57" s="898" t="s">
        <v>40</v>
      </c>
      <c r="H57" s="899" t="s">
        <v>36</v>
      </c>
    </row>
    <row r="58" spans="1:8" ht="21" hidden="1" customHeight="1">
      <c r="A58" s="1121"/>
      <c r="B58" s="252">
        <v>14</v>
      </c>
      <c r="C58" s="894">
        <v>196</v>
      </c>
      <c r="D58" s="895">
        <v>34382</v>
      </c>
      <c r="E58" s="896">
        <v>2740787</v>
      </c>
      <c r="F58" s="895" t="s">
        <v>37</v>
      </c>
      <c r="G58" s="898" t="s">
        <v>37</v>
      </c>
      <c r="H58" s="899" t="s">
        <v>37</v>
      </c>
    </row>
    <row r="59" spans="1:8" ht="21" customHeight="1">
      <c r="A59" s="1121"/>
      <c r="B59" s="330" t="s">
        <v>103</v>
      </c>
      <c r="C59" s="894">
        <v>155</v>
      </c>
      <c r="D59" s="895">
        <v>25163</v>
      </c>
      <c r="E59" s="896">
        <v>1757777</v>
      </c>
      <c r="F59" s="902">
        <v>9</v>
      </c>
      <c r="G59" s="898">
        <v>859</v>
      </c>
      <c r="H59" s="544">
        <v>36339</v>
      </c>
    </row>
    <row r="60" spans="1:8" ht="21" customHeight="1">
      <c r="A60" s="1121"/>
      <c r="B60" s="252">
        <v>26</v>
      </c>
      <c r="C60" s="894">
        <v>236</v>
      </c>
      <c r="D60" s="895">
        <v>47052</v>
      </c>
      <c r="E60" s="896">
        <v>3418073</v>
      </c>
      <c r="F60" s="902">
        <v>6</v>
      </c>
      <c r="G60" s="898">
        <v>427</v>
      </c>
      <c r="H60" s="544">
        <v>20214</v>
      </c>
    </row>
    <row r="61" spans="1:8" ht="21" customHeight="1">
      <c r="A61" s="1121"/>
      <c r="B61" s="252">
        <v>27</v>
      </c>
      <c r="C61" s="894">
        <v>208</v>
      </c>
      <c r="D61" s="895">
        <v>38154</v>
      </c>
      <c r="E61" s="896">
        <v>3063376</v>
      </c>
      <c r="F61" s="902">
        <v>6</v>
      </c>
      <c r="G61" s="898">
        <v>644</v>
      </c>
      <c r="H61" s="544">
        <v>46118</v>
      </c>
    </row>
    <row r="62" spans="1:8" ht="21" customHeight="1">
      <c r="A62" s="1121"/>
      <c r="B62" s="252">
        <v>28</v>
      </c>
      <c r="C62" s="894">
        <v>153</v>
      </c>
      <c r="D62" s="895">
        <v>25057</v>
      </c>
      <c r="E62" s="896">
        <v>2052012</v>
      </c>
      <c r="F62" s="902">
        <v>6</v>
      </c>
      <c r="G62" s="898">
        <v>120</v>
      </c>
      <c r="H62" s="544">
        <v>6135</v>
      </c>
    </row>
    <row r="63" spans="1:8" ht="21" customHeight="1">
      <c r="A63" s="1121"/>
      <c r="B63" s="252">
        <v>29</v>
      </c>
      <c r="C63" s="894">
        <v>176</v>
      </c>
      <c r="D63" s="900">
        <v>27940</v>
      </c>
      <c r="E63" s="896">
        <v>2232327</v>
      </c>
      <c r="F63" s="903">
        <v>4</v>
      </c>
      <c r="G63" s="901">
        <v>95</v>
      </c>
      <c r="H63" s="544">
        <v>3150</v>
      </c>
    </row>
    <row r="64" spans="1:8" ht="21" customHeight="1">
      <c r="A64" s="1121"/>
      <c r="B64" s="252">
        <v>30</v>
      </c>
      <c r="C64" s="894">
        <v>150</v>
      </c>
      <c r="D64" s="900">
        <v>26944</v>
      </c>
      <c r="E64" s="896">
        <v>2292846</v>
      </c>
      <c r="F64" s="903">
        <v>2</v>
      </c>
      <c r="G64" s="901">
        <v>21</v>
      </c>
      <c r="H64" s="544">
        <v>1459</v>
      </c>
    </row>
    <row r="65" spans="1:8" ht="21" customHeight="1">
      <c r="A65" s="1121"/>
      <c r="B65" s="252" t="s">
        <v>140</v>
      </c>
      <c r="C65" s="894">
        <v>170</v>
      </c>
      <c r="D65" s="900">
        <v>29849</v>
      </c>
      <c r="E65" s="896">
        <v>2469020</v>
      </c>
      <c r="F65" s="903">
        <v>2</v>
      </c>
      <c r="G65" s="901">
        <v>16</v>
      </c>
      <c r="H65" s="544">
        <v>1034</v>
      </c>
    </row>
    <row r="66" spans="1:8" ht="21" customHeight="1">
      <c r="A66" s="1121"/>
      <c r="B66" s="252">
        <v>2</v>
      </c>
      <c r="C66" s="894">
        <v>173</v>
      </c>
      <c r="D66" s="895">
        <v>29269</v>
      </c>
      <c r="E66" s="896">
        <v>2343450</v>
      </c>
      <c r="F66" s="902">
        <v>2</v>
      </c>
      <c r="G66" s="898">
        <v>28</v>
      </c>
      <c r="H66" s="544">
        <v>2032</v>
      </c>
    </row>
    <row r="67" spans="1:8" ht="21" customHeight="1">
      <c r="A67" s="1121"/>
      <c r="B67" s="252">
        <v>3</v>
      </c>
      <c r="C67" s="894">
        <v>172</v>
      </c>
      <c r="D67" s="895">
        <v>30733</v>
      </c>
      <c r="E67" s="896">
        <v>2581683</v>
      </c>
      <c r="F67" s="902">
        <v>1</v>
      </c>
      <c r="G67" s="898">
        <v>29</v>
      </c>
      <c r="H67" s="544">
        <v>2027</v>
      </c>
    </row>
    <row r="68" spans="1:8" ht="21" customHeight="1">
      <c r="A68" s="1122"/>
      <c r="B68" s="339">
        <v>4</v>
      </c>
      <c r="C68" s="904">
        <v>158</v>
      </c>
      <c r="D68" s="905">
        <v>29370</v>
      </c>
      <c r="E68" s="913">
        <v>2461361</v>
      </c>
      <c r="F68" s="918">
        <v>5</v>
      </c>
      <c r="G68" s="915">
        <v>156</v>
      </c>
      <c r="H68" s="919">
        <v>11805</v>
      </c>
    </row>
    <row r="69" spans="1:8" ht="21" customHeight="1">
      <c r="B69" s="396"/>
      <c r="H69" s="63" t="s">
        <v>224</v>
      </c>
    </row>
    <row r="70" spans="1:8" ht="21.75" customHeight="1">
      <c r="B70" s="396"/>
      <c r="C70" s="545"/>
      <c r="D70" s="545"/>
      <c r="E70" s="545"/>
    </row>
    <row r="71" spans="1:8" ht="21.75" customHeight="1">
      <c r="B71" s="396"/>
      <c r="C71" s="545"/>
      <c r="D71" s="545"/>
      <c r="E71" s="545"/>
    </row>
    <row r="72" spans="1:8" ht="21.75" customHeight="1">
      <c r="B72" s="396"/>
    </row>
    <row r="73" spans="1:8" ht="21.75" customHeight="1">
      <c r="B73" s="396"/>
    </row>
    <row r="74" spans="1:8" ht="21.75" customHeight="1">
      <c r="B74" s="396"/>
    </row>
    <row r="75" spans="1:8" ht="21.75" customHeight="1">
      <c r="B75" s="396"/>
    </row>
    <row r="76" spans="1:8" ht="21.75" customHeight="1">
      <c r="B76" s="396"/>
    </row>
    <row r="77" spans="1:8" ht="21.75" customHeight="1">
      <c r="B77" s="396"/>
    </row>
    <row r="78" spans="1:8" ht="21.75" customHeight="1">
      <c r="B78" s="396"/>
    </row>
    <row r="79" spans="1:8" ht="21.75" customHeight="1">
      <c r="B79" s="396"/>
    </row>
    <row r="80" spans="1:8" ht="21.75" customHeight="1">
      <c r="B80" s="396"/>
    </row>
    <row r="81" spans="2:2" ht="21.75" customHeight="1">
      <c r="B81" s="396"/>
    </row>
    <row r="82" spans="2:2" ht="21.75" customHeight="1">
      <c r="B82" s="396"/>
    </row>
    <row r="83" spans="2:2" ht="21.75" customHeight="1">
      <c r="B83" s="396"/>
    </row>
    <row r="84" spans="2:2" ht="21.75" customHeight="1">
      <c r="B84" s="396"/>
    </row>
    <row r="85" spans="2:2" ht="21.75" customHeight="1">
      <c r="B85" s="396"/>
    </row>
    <row r="86" spans="2:2" ht="21.75" customHeight="1">
      <c r="B86" s="396"/>
    </row>
    <row r="87" spans="2:2" ht="21.75" customHeight="1">
      <c r="B87" s="396"/>
    </row>
    <row r="88" spans="2:2" ht="21.75" customHeight="1">
      <c r="B88" s="396"/>
    </row>
    <row r="89" spans="2:2" ht="21.75" customHeight="1">
      <c r="B89" s="396"/>
    </row>
    <row r="90" spans="2:2" ht="21.75" customHeight="1">
      <c r="B90" s="396"/>
    </row>
    <row r="91" spans="2:2" ht="21.75" customHeight="1">
      <c r="B91" s="396"/>
    </row>
  </sheetData>
  <mergeCells count="3">
    <mergeCell ref="A6:A26"/>
    <mergeCell ref="A27:A47"/>
    <mergeCell ref="A48:A68"/>
  </mergeCells>
  <phoneticPr fontId="3"/>
  <printOptions horizontalCentered="1" verticalCentered="1"/>
  <pageMargins left="0.78740157480314965" right="0.59055118110236227" top="0.19685039370078741" bottom="0.19685039370078741" header="0.27559055118110237" footer="0"/>
  <pageSetup paperSize="9" orientation="portrait" verticalDpi="4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9"/>
  <sheetViews>
    <sheetView view="pageBreakPreview" topLeftCell="A44" zoomScaleSheetLayoutView="100" workbookViewId="0">
      <selection activeCell="L4" sqref="K4:L26"/>
    </sheetView>
  </sheetViews>
  <sheetFormatPr defaultColWidth="10" defaultRowHeight="21.75" customHeight="1"/>
  <cols>
    <col min="1" max="1" width="3.5" style="236" customWidth="1"/>
    <col min="2" max="2" width="9.125" style="236" customWidth="1"/>
    <col min="3" max="3" width="7.5" style="236" bestFit="1" customWidth="1"/>
    <col min="4" max="4" width="9" style="236" customWidth="1"/>
    <col min="5" max="5" width="6.75" style="236" customWidth="1"/>
    <col min="6" max="6" width="9.375" style="236" customWidth="1"/>
    <col min="7" max="7" width="5" style="236" customWidth="1"/>
    <col min="8" max="8" width="8.375" style="236" customWidth="1"/>
    <col min="9" max="9" width="5.125" style="236" customWidth="1"/>
    <col min="10" max="10" width="6.625" style="236" customWidth="1"/>
    <col min="11" max="11" width="5.25" style="236" customWidth="1"/>
    <col min="12" max="12" width="7.875" style="236" customWidth="1"/>
    <col min="13" max="16384" width="10" style="236"/>
  </cols>
  <sheetData>
    <row r="1" spans="1:16" ht="10.5" customHeight="1"/>
    <row r="2" spans="1:16" ht="33" customHeight="1">
      <c r="A2" s="546" t="s">
        <v>290</v>
      </c>
      <c r="B2" s="547"/>
      <c r="C2" s="547"/>
      <c r="D2" s="547"/>
      <c r="E2" s="547"/>
      <c r="F2" s="547"/>
      <c r="G2" s="547"/>
      <c r="H2" s="547"/>
      <c r="I2" s="547"/>
      <c r="J2" s="547"/>
      <c r="K2" s="548"/>
      <c r="L2" s="548"/>
    </row>
    <row r="3" spans="1:16" ht="22.5" customHeight="1">
      <c r="L3" s="447" t="s">
        <v>262</v>
      </c>
      <c r="P3" s="1"/>
    </row>
    <row r="4" spans="1:16" ht="21" customHeight="1">
      <c r="A4" s="549"/>
      <c r="B4" s="550" t="s">
        <v>146</v>
      </c>
      <c r="C4" s="441" t="s">
        <v>263</v>
      </c>
      <c r="D4" s="238"/>
      <c r="E4" s="441" t="s">
        <v>264</v>
      </c>
      <c r="F4" s="238"/>
      <c r="G4" s="441" t="s">
        <v>265</v>
      </c>
      <c r="H4" s="239"/>
      <c r="I4" s="238" t="s">
        <v>266</v>
      </c>
      <c r="J4" s="239"/>
      <c r="K4" s="441" t="s">
        <v>267</v>
      </c>
      <c r="L4" s="239"/>
    </row>
    <row r="5" spans="1:16" ht="21" customHeight="1">
      <c r="A5" s="449" t="s">
        <v>151</v>
      </c>
      <c r="B5" s="551"/>
      <c r="C5" s="442" t="s">
        <v>244</v>
      </c>
      <c r="D5" s="442" t="s">
        <v>268</v>
      </c>
      <c r="E5" s="442" t="s">
        <v>244</v>
      </c>
      <c r="F5" s="442" t="s">
        <v>268</v>
      </c>
      <c r="G5" s="442" t="s">
        <v>244</v>
      </c>
      <c r="H5" s="442" t="s">
        <v>268</v>
      </c>
      <c r="I5" s="443" t="s">
        <v>244</v>
      </c>
      <c r="J5" s="442" t="s">
        <v>268</v>
      </c>
      <c r="K5" s="442" t="s">
        <v>244</v>
      </c>
      <c r="L5" s="442" t="s">
        <v>268</v>
      </c>
    </row>
    <row r="6" spans="1:16" ht="9.75" hidden="1" customHeight="1">
      <c r="A6" s="1147" t="s">
        <v>269</v>
      </c>
      <c r="B6" s="922" t="s">
        <v>128</v>
      </c>
      <c r="C6" s="923" t="e">
        <f>C27+#REF!</f>
        <v>#REF!</v>
      </c>
      <c r="D6" s="924" t="e">
        <f>D27+#REF!</f>
        <v>#REF!</v>
      </c>
      <c r="E6" s="924" t="e">
        <f>E27+#REF!</f>
        <v>#REF!</v>
      </c>
      <c r="F6" s="924" t="e">
        <f>F27+#REF!</f>
        <v>#REF!</v>
      </c>
      <c r="G6" s="924" t="e">
        <f>G27+#REF!</f>
        <v>#REF!</v>
      </c>
      <c r="H6" s="924" t="e">
        <f>H27+#REF!</f>
        <v>#REF!</v>
      </c>
      <c r="I6" s="924" t="e">
        <f>I27+#REF!</f>
        <v>#REF!</v>
      </c>
      <c r="J6" s="924" t="e">
        <f>J27+#REF!</f>
        <v>#REF!</v>
      </c>
      <c r="K6" s="924" t="e">
        <f>K27+#REF!</f>
        <v>#REF!</v>
      </c>
      <c r="L6" s="925" t="e">
        <f>L27+#REF!</f>
        <v>#REF!</v>
      </c>
    </row>
    <row r="7" spans="1:16" ht="9.75" hidden="1" customHeight="1">
      <c r="A7" s="1148"/>
      <c r="B7" s="926" t="s">
        <v>131</v>
      </c>
      <c r="C7" s="553" t="e">
        <f>C28+#REF!</f>
        <v>#REF!</v>
      </c>
      <c r="D7" s="927" t="e">
        <f>D28+#REF!</f>
        <v>#REF!</v>
      </c>
      <c r="E7" s="927" t="e">
        <f>E28+#REF!</f>
        <v>#REF!</v>
      </c>
      <c r="F7" s="927" t="e">
        <f>F28+#REF!</f>
        <v>#REF!</v>
      </c>
      <c r="G7" s="927" t="e">
        <f>G28+#REF!</f>
        <v>#REF!</v>
      </c>
      <c r="H7" s="927" t="e">
        <f>H28+#REF!</f>
        <v>#REF!</v>
      </c>
      <c r="I7" s="927" t="e">
        <f>I28+#REF!</f>
        <v>#REF!</v>
      </c>
      <c r="J7" s="927" t="e">
        <f>J28+#REF!</f>
        <v>#REF!</v>
      </c>
      <c r="K7" s="933" t="e">
        <f>K28+#REF!</f>
        <v>#REF!</v>
      </c>
      <c r="L7" s="928" t="e">
        <f>L28+#REF!</f>
        <v>#REF!</v>
      </c>
    </row>
    <row r="8" spans="1:16" ht="9.75" hidden="1" customHeight="1">
      <c r="A8" s="1148"/>
      <c r="B8" s="926" t="s">
        <v>132</v>
      </c>
      <c r="C8" s="553" t="e">
        <f>C29+#REF!</f>
        <v>#REF!</v>
      </c>
      <c r="D8" s="927" t="e">
        <f>D29+#REF!</f>
        <v>#REF!</v>
      </c>
      <c r="E8" s="927" t="e">
        <f>E29+#REF!</f>
        <v>#REF!</v>
      </c>
      <c r="F8" s="927" t="e">
        <f>F29+#REF!</f>
        <v>#REF!</v>
      </c>
      <c r="G8" s="927" t="e">
        <f>G29+#REF!</f>
        <v>#REF!</v>
      </c>
      <c r="H8" s="927" t="e">
        <f>H29+#REF!</f>
        <v>#REF!</v>
      </c>
      <c r="I8" s="927" t="e">
        <f>I29+#REF!</f>
        <v>#REF!</v>
      </c>
      <c r="J8" s="927" t="e">
        <f>J29+#REF!</f>
        <v>#REF!</v>
      </c>
      <c r="K8" s="933" t="e">
        <f>K29+#REF!</f>
        <v>#REF!</v>
      </c>
      <c r="L8" s="928" t="e">
        <f>L29+#REF!</f>
        <v>#REF!</v>
      </c>
    </row>
    <row r="9" spans="1:16" ht="9.75" hidden="1" customHeight="1">
      <c r="A9" s="1148"/>
      <c r="B9" s="926" t="s">
        <v>237</v>
      </c>
      <c r="C9" s="553">
        <f t="shared" ref="C9:L9" si="0">C30+C48</f>
        <v>8525</v>
      </c>
      <c r="D9" s="927">
        <f t="shared" si="0"/>
        <v>998238</v>
      </c>
      <c r="E9" s="927">
        <f t="shared" si="0"/>
        <v>7582</v>
      </c>
      <c r="F9" s="929">
        <f t="shared" si="0"/>
        <v>790123</v>
      </c>
      <c r="G9" s="927">
        <f t="shared" si="0"/>
        <v>372</v>
      </c>
      <c r="H9" s="927">
        <f t="shared" si="0"/>
        <v>56653</v>
      </c>
      <c r="I9" s="927">
        <f t="shared" si="0"/>
        <v>200</v>
      </c>
      <c r="J9" s="927">
        <f t="shared" si="0"/>
        <v>45151</v>
      </c>
      <c r="K9" s="933">
        <f t="shared" si="0"/>
        <v>357</v>
      </c>
      <c r="L9" s="928">
        <f t="shared" si="0"/>
        <v>104418</v>
      </c>
    </row>
    <row r="10" spans="1:16" ht="9.75" hidden="1" customHeight="1">
      <c r="A10" s="1148"/>
      <c r="B10" s="886">
        <v>8</v>
      </c>
      <c r="C10" s="553">
        <f t="shared" ref="C10:L10" si="1">C31+C49</f>
        <v>8729</v>
      </c>
      <c r="D10" s="927">
        <f t="shared" si="1"/>
        <v>1035564</v>
      </c>
      <c r="E10" s="927">
        <f t="shared" si="1"/>
        <v>7779</v>
      </c>
      <c r="F10" s="929">
        <f t="shared" si="1"/>
        <v>824665</v>
      </c>
      <c r="G10" s="927">
        <f t="shared" si="1"/>
        <v>367</v>
      </c>
      <c r="H10" s="927">
        <f t="shared" si="1"/>
        <v>57292</v>
      </c>
      <c r="I10" s="927">
        <f t="shared" si="1"/>
        <v>208</v>
      </c>
      <c r="J10" s="927">
        <f t="shared" si="1"/>
        <v>45849</v>
      </c>
      <c r="K10" s="933">
        <f t="shared" si="1"/>
        <v>359</v>
      </c>
      <c r="L10" s="928">
        <f t="shared" si="1"/>
        <v>105319</v>
      </c>
    </row>
    <row r="11" spans="1:16" ht="9.75" hidden="1" customHeight="1">
      <c r="A11" s="1148"/>
      <c r="B11" s="886">
        <v>9</v>
      </c>
      <c r="C11" s="553">
        <f t="shared" ref="C11:L11" si="2">C32+C50</f>
        <v>8899</v>
      </c>
      <c r="D11" s="927">
        <f t="shared" si="2"/>
        <v>1078100</v>
      </c>
      <c r="E11" s="927">
        <f t="shared" si="2"/>
        <v>7948</v>
      </c>
      <c r="F11" s="929">
        <f t="shared" si="2"/>
        <v>865409</v>
      </c>
      <c r="G11" s="927">
        <f t="shared" si="2"/>
        <v>371</v>
      </c>
      <c r="H11" s="927">
        <f t="shared" si="2"/>
        <v>58207</v>
      </c>
      <c r="I11" s="927">
        <f t="shared" si="2"/>
        <v>224</v>
      </c>
      <c r="J11" s="927">
        <f t="shared" si="2"/>
        <v>48912</v>
      </c>
      <c r="K11" s="933">
        <f t="shared" si="2"/>
        <v>356</v>
      </c>
      <c r="L11" s="928">
        <f t="shared" si="2"/>
        <v>105572</v>
      </c>
    </row>
    <row r="12" spans="1:16" ht="9.75" hidden="1" customHeight="1">
      <c r="A12" s="1148"/>
      <c r="B12" s="930" t="s">
        <v>98</v>
      </c>
      <c r="C12" s="553">
        <f t="shared" ref="C12:L12" si="3">C33+C51</f>
        <v>9014</v>
      </c>
      <c r="D12" s="554">
        <f t="shared" si="3"/>
        <v>1122627</v>
      </c>
      <c r="E12" s="927">
        <f t="shared" si="3"/>
        <v>8070</v>
      </c>
      <c r="F12" s="931">
        <f t="shared" si="3"/>
        <v>908068</v>
      </c>
      <c r="G12" s="927">
        <f t="shared" si="3"/>
        <v>367</v>
      </c>
      <c r="H12" s="554">
        <f t="shared" si="3"/>
        <v>55015</v>
      </c>
      <c r="I12" s="927">
        <f t="shared" si="3"/>
        <v>218</v>
      </c>
      <c r="J12" s="554">
        <f t="shared" si="3"/>
        <v>51336</v>
      </c>
      <c r="K12" s="932">
        <f t="shared" si="3"/>
        <v>359</v>
      </c>
      <c r="L12" s="928">
        <f t="shared" si="3"/>
        <v>108208</v>
      </c>
    </row>
    <row r="13" spans="1:16" ht="9.75" hidden="1" customHeight="1">
      <c r="A13" s="1148"/>
      <c r="B13" s="886" t="s">
        <v>270</v>
      </c>
      <c r="C13" s="553">
        <f t="shared" ref="C13:L13" si="4">C34+C52</f>
        <v>9182</v>
      </c>
      <c r="D13" s="554">
        <f t="shared" si="4"/>
        <v>1159227</v>
      </c>
      <c r="E13" s="927">
        <f t="shared" si="4"/>
        <v>8250</v>
      </c>
      <c r="F13" s="931">
        <f t="shared" si="4"/>
        <v>910828</v>
      </c>
      <c r="G13" s="927">
        <f t="shared" si="4"/>
        <v>358</v>
      </c>
      <c r="H13" s="554">
        <f t="shared" si="4"/>
        <v>73469</v>
      </c>
      <c r="I13" s="927">
        <f t="shared" si="4"/>
        <v>212</v>
      </c>
      <c r="J13" s="554">
        <f t="shared" si="4"/>
        <v>54778</v>
      </c>
      <c r="K13" s="932">
        <f t="shared" si="4"/>
        <v>362</v>
      </c>
      <c r="L13" s="928">
        <f t="shared" si="4"/>
        <v>120152</v>
      </c>
    </row>
    <row r="14" spans="1:16" ht="21" hidden="1" customHeight="1">
      <c r="A14" s="1148"/>
      <c r="B14" s="892" t="s">
        <v>100</v>
      </c>
      <c r="C14" s="553">
        <f t="shared" ref="C14:L14" si="5">C35+C53</f>
        <v>9285</v>
      </c>
      <c r="D14" s="554">
        <f t="shared" si="5"/>
        <v>1183345</v>
      </c>
      <c r="E14" s="927">
        <f t="shared" si="5"/>
        <v>8355</v>
      </c>
      <c r="F14" s="931">
        <f t="shared" si="5"/>
        <v>934436</v>
      </c>
      <c r="G14" s="927">
        <f t="shared" si="5"/>
        <v>360</v>
      </c>
      <c r="H14" s="554">
        <f t="shared" si="5"/>
        <v>73990</v>
      </c>
      <c r="I14" s="927">
        <f t="shared" si="5"/>
        <v>213</v>
      </c>
      <c r="J14" s="554">
        <f t="shared" si="5"/>
        <v>59040</v>
      </c>
      <c r="K14" s="932">
        <f t="shared" si="5"/>
        <v>357</v>
      </c>
      <c r="L14" s="928">
        <f t="shared" si="5"/>
        <v>115879</v>
      </c>
    </row>
    <row r="15" spans="1:16" ht="21" hidden="1" customHeight="1">
      <c r="A15" s="1148"/>
      <c r="B15" s="886">
        <v>13</v>
      </c>
      <c r="C15" s="553">
        <f t="shared" ref="C15:L15" si="6">C36+C54</f>
        <v>9400</v>
      </c>
      <c r="D15" s="554">
        <f t="shared" si="6"/>
        <v>1205240</v>
      </c>
      <c r="E15" s="927">
        <f t="shared" si="6"/>
        <v>8464</v>
      </c>
      <c r="F15" s="931">
        <f t="shared" si="6"/>
        <v>955887</v>
      </c>
      <c r="G15" s="927">
        <f t="shared" si="6"/>
        <v>367</v>
      </c>
      <c r="H15" s="554">
        <f t="shared" si="6"/>
        <v>75168</v>
      </c>
      <c r="I15" s="927">
        <f t="shared" si="6"/>
        <v>210</v>
      </c>
      <c r="J15" s="554">
        <f t="shared" si="6"/>
        <v>58030</v>
      </c>
      <c r="K15" s="932">
        <f t="shared" si="6"/>
        <v>359</v>
      </c>
      <c r="L15" s="928">
        <f t="shared" si="6"/>
        <v>116155</v>
      </c>
    </row>
    <row r="16" spans="1:16" ht="21" hidden="1" customHeight="1">
      <c r="A16" s="1148"/>
      <c r="B16" s="886">
        <v>14</v>
      </c>
      <c r="C16" s="553">
        <v>9532</v>
      </c>
      <c r="D16" s="554">
        <v>1237690</v>
      </c>
      <c r="E16" s="927">
        <v>8582</v>
      </c>
      <c r="F16" s="931">
        <v>980522</v>
      </c>
      <c r="G16" s="927">
        <v>366</v>
      </c>
      <c r="H16" s="554">
        <v>74078</v>
      </c>
      <c r="I16" s="927">
        <v>218</v>
      </c>
      <c r="J16" s="554">
        <v>62210</v>
      </c>
      <c r="K16" s="932">
        <v>366</v>
      </c>
      <c r="L16" s="928">
        <v>120880</v>
      </c>
    </row>
    <row r="17" spans="1:25" ht="21" customHeight="1">
      <c r="A17" s="1148"/>
      <c r="B17" s="892" t="s">
        <v>103</v>
      </c>
      <c r="C17" s="553">
        <v>10234</v>
      </c>
      <c r="D17" s="554">
        <v>1614032</v>
      </c>
      <c r="E17" s="553">
        <v>9493</v>
      </c>
      <c r="F17" s="554">
        <v>1307139</v>
      </c>
      <c r="G17" s="553">
        <v>346</v>
      </c>
      <c r="H17" s="554">
        <v>102342</v>
      </c>
      <c r="I17" s="553">
        <v>202</v>
      </c>
      <c r="J17" s="554">
        <v>75949</v>
      </c>
      <c r="K17" s="553">
        <v>193</v>
      </c>
      <c r="L17" s="554">
        <v>128602</v>
      </c>
      <c r="N17" s="552"/>
      <c r="O17" s="552"/>
      <c r="P17" s="552"/>
      <c r="Q17" s="552"/>
      <c r="R17" s="552"/>
      <c r="S17" s="552"/>
      <c r="T17" s="552"/>
      <c r="U17" s="552"/>
      <c r="V17" s="552"/>
      <c r="W17" s="552"/>
      <c r="X17" s="552"/>
      <c r="Y17" s="552"/>
    </row>
    <row r="18" spans="1:25" ht="21" customHeight="1">
      <c r="A18" s="1148"/>
      <c r="B18" s="886">
        <v>26</v>
      </c>
      <c r="C18" s="553">
        <v>10408</v>
      </c>
      <c r="D18" s="554">
        <v>1656771</v>
      </c>
      <c r="E18" s="553">
        <v>9658</v>
      </c>
      <c r="F18" s="554">
        <v>1344937</v>
      </c>
      <c r="G18" s="553">
        <v>357</v>
      </c>
      <c r="H18" s="554">
        <v>107818</v>
      </c>
      <c r="I18" s="553">
        <v>203</v>
      </c>
      <c r="J18" s="554">
        <v>75977</v>
      </c>
      <c r="K18" s="553">
        <v>190</v>
      </c>
      <c r="L18" s="554">
        <v>128039</v>
      </c>
      <c r="N18" s="552"/>
      <c r="O18" s="552"/>
      <c r="P18" s="552"/>
      <c r="Q18" s="552"/>
      <c r="R18" s="552"/>
      <c r="S18" s="552"/>
      <c r="T18" s="552"/>
      <c r="U18" s="552"/>
      <c r="V18" s="552"/>
      <c r="W18" s="552"/>
      <c r="X18" s="552"/>
      <c r="Y18" s="552"/>
    </row>
    <row r="19" spans="1:25" ht="21" customHeight="1">
      <c r="A19" s="1148"/>
      <c r="B19" s="886">
        <v>27</v>
      </c>
      <c r="C19" s="553">
        <v>10579</v>
      </c>
      <c r="D19" s="554">
        <v>1692991</v>
      </c>
      <c r="E19" s="553">
        <v>9871</v>
      </c>
      <c r="F19" s="554">
        <v>1388011</v>
      </c>
      <c r="G19" s="553">
        <v>352</v>
      </c>
      <c r="H19" s="554">
        <v>103163</v>
      </c>
      <c r="I19" s="553">
        <v>199</v>
      </c>
      <c r="J19" s="554">
        <v>75129</v>
      </c>
      <c r="K19" s="553">
        <v>157</v>
      </c>
      <c r="L19" s="554">
        <v>126688</v>
      </c>
      <c r="N19" s="552"/>
      <c r="O19" s="552"/>
      <c r="P19" s="552"/>
      <c r="Q19" s="552"/>
      <c r="R19" s="552"/>
      <c r="S19" s="552"/>
      <c r="T19" s="552"/>
      <c r="U19" s="552"/>
      <c r="V19" s="552"/>
      <c r="W19" s="552"/>
      <c r="X19" s="552"/>
      <c r="Y19" s="552"/>
    </row>
    <row r="20" spans="1:25" ht="21" customHeight="1">
      <c r="A20" s="1148"/>
      <c r="B20" s="886">
        <v>28</v>
      </c>
      <c r="C20" s="553">
        <v>10707</v>
      </c>
      <c r="D20" s="554">
        <v>1714948</v>
      </c>
      <c r="E20" s="553">
        <v>10004</v>
      </c>
      <c r="F20" s="554">
        <v>1413922</v>
      </c>
      <c r="G20" s="553">
        <v>349</v>
      </c>
      <c r="H20" s="554">
        <v>101551</v>
      </c>
      <c r="I20" s="553">
        <v>200</v>
      </c>
      <c r="J20" s="554">
        <v>73644</v>
      </c>
      <c r="K20" s="553">
        <v>154</v>
      </c>
      <c r="L20" s="554">
        <v>125831</v>
      </c>
      <c r="N20" s="552"/>
      <c r="O20" s="552"/>
      <c r="P20" s="552"/>
      <c r="Q20" s="552"/>
      <c r="R20" s="552"/>
      <c r="S20" s="552"/>
      <c r="T20" s="552"/>
      <c r="U20" s="552"/>
      <c r="V20" s="552"/>
      <c r="W20" s="552"/>
      <c r="X20" s="552"/>
      <c r="Y20" s="552"/>
    </row>
    <row r="21" spans="1:25" ht="21" customHeight="1">
      <c r="A21" s="1148"/>
      <c r="B21" s="886">
        <v>29</v>
      </c>
      <c r="C21" s="553">
        <v>10851</v>
      </c>
      <c r="D21" s="554">
        <v>1742002</v>
      </c>
      <c r="E21" s="553">
        <v>10142</v>
      </c>
      <c r="F21" s="554">
        <v>1439819</v>
      </c>
      <c r="G21" s="553">
        <v>353</v>
      </c>
      <c r="H21" s="554">
        <v>102137</v>
      </c>
      <c r="I21" s="553">
        <v>203</v>
      </c>
      <c r="J21" s="554">
        <v>73598</v>
      </c>
      <c r="K21" s="553">
        <v>153</v>
      </c>
      <c r="L21" s="554">
        <v>126448</v>
      </c>
      <c r="N21" s="552"/>
      <c r="O21" s="552"/>
      <c r="P21" s="552"/>
      <c r="Q21" s="552"/>
      <c r="R21" s="552"/>
      <c r="S21" s="552"/>
      <c r="T21" s="552"/>
      <c r="U21" s="552"/>
      <c r="V21" s="552"/>
      <c r="W21" s="552"/>
      <c r="X21" s="552"/>
      <c r="Y21" s="552"/>
    </row>
    <row r="22" spans="1:25" ht="21" customHeight="1">
      <c r="A22" s="1148"/>
      <c r="B22" s="886">
        <v>30</v>
      </c>
      <c r="C22" s="932">
        <f t="shared" ref="C22:L22" si="7">C43+C61</f>
        <v>10975</v>
      </c>
      <c r="D22" s="933">
        <f t="shared" si="7"/>
        <v>1776670</v>
      </c>
      <c r="E22" s="932">
        <f t="shared" si="7"/>
        <v>10256</v>
      </c>
      <c r="F22" s="933">
        <f t="shared" si="7"/>
        <v>1464022</v>
      </c>
      <c r="G22" s="932">
        <f t="shared" si="7"/>
        <v>357</v>
      </c>
      <c r="H22" s="933">
        <f t="shared" si="7"/>
        <v>106364</v>
      </c>
      <c r="I22" s="932">
        <f t="shared" si="7"/>
        <v>205</v>
      </c>
      <c r="J22" s="933">
        <f t="shared" si="7"/>
        <v>73974</v>
      </c>
      <c r="K22" s="932">
        <f t="shared" si="7"/>
        <v>157</v>
      </c>
      <c r="L22" s="928">
        <f t="shared" si="7"/>
        <v>132310</v>
      </c>
      <c r="N22" s="552"/>
      <c r="O22" s="552"/>
      <c r="P22" s="552"/>
      <c r="Q22" s="552"/>
      <c r="R22" s="552"/>
      <c r="S22" s="552"/>
      <c r="T22" s="552"/>
      <c r="U22" s="552"/>
      <c r="V22" s="552"/>
      <c r="W22" s="552"/>
      <c r="X22" s="552"/>
      <c r="Y22" s="552"/>
    </row>
    <row r="23" spans="1:25" ht="21" customHeight="1">
      <c r="A23" s="1148"/>
      <c r="B23" s="886" t="s">
        <v>140</v>
      </c>
      <c r="C23" s="932">
        <f t="shared" ref="C23:L23" si="8">C44+C62</f>
        <v>11127</v>
      </c>
      <c r="D23" s="933">
        <f t="shared" si="8"/>
        <v>1817580</v>
      </c>
      <c r="E23" s="932">
        <f t="shared" si="8"/>
        <v>10401</v>
      </c>
      <c r="F23" s="933">
        <f t="shared" si="8"/>
        <v>1489444</v>
      </c>
      <c r="G23" s="932">
        <f t="shared" si="8"/>
        <v>360</v>
      </c>
      <c r="H23" s="933">
        <f t="shared" si="8"/>
        <v>118718</v>
      </c>
      <c r="I23" s="932">
        <f t="shared" si="8"/>
        <v>203</v>
      </c>
      <c r="J23" s="933">
        <f t="shared" si="8"/>
        <v>74451</v>
      </c>
      <c r="K23" s="932">
        <f t="shared" si="8"/>
        <v>163</v>
      </c>
      <c r="L23" s="928">
        <f t="shared" si="8"/>
        <v>134967</v>
      </c>
      <c r="N23" s="552"/>
      <c r="O23" s="552"/>
      <c r="P23" s="552"/>
      <c r="Q23" s="552"/>
      <c r="R23" s="552"/>
      <c r="S23" s="552"/>
      <c r="T23" s="552"/>
      <c r="U23" s="552"/>
      <c r="V23" s="552"/>
      <c r="W23" s="552"/>
      <c r="X23" s="552"/>
      <c r="Y23" s="552"/>
    </row>
    <row r="24" spans="1:25" ht="21" customHeight="1">
      <c r="A24" s="1148"/>
      <c r="B24" s="886">
        <v>2</v>
      </c>
      <c r="C24" s="932">
        <f t="shared" ref="C24:L24" si="9">C45+C63</f>
        <v>11278</v>
      </c>
      <c r="D24" s="933">
        <f t="shared" si="9"/>
        <v>1844113</v>
      </c>
      <c r="E24" s="932">
        <f t="shared" si="9"/>
        <v>10534</v>
      </c>
      <c r="F24" s="933">
        <f t="shared" si="9"/>
        <v>1512769</v>
      </c>
      <c r="G24" s="932">
        <f t="shared" si="9"/>
        <v>363</v>
      </c>
      <c r="H24" s="933">
        <f t="shared" si="9"/>
        <v>118602</v>
      </c>
      <c r="I24" s="932">
        <f t="shared" si="9"/>
        <v>203</v>
      </c>
      <c r="J24" s="933">
        <f t="shared" si="9"/>
        <v>74587</v>
      </c>
      <c r="K24" s="932">
        <f t="shared" si="9"/>
        <v>178</v>
      </c>
      <c r="L24" s="928">
        <f t="shared" si="9"/>
        <v>138155</v>
      </c>
      <c r="N24" s="552"/>
      <c r="O24" s="552"/>
      <c r="P24" s="552"/>
      <c r="Q24" s="552"/>
      <c r="R24" s="552"/>
      <c r="S24" s="552"/>
      <c r="T24" s="552"/>
      <c r="U24" s="552"/>
      <c r="V24" s="552"/>
      <c r="W24" s="552"/>
      <c r="X24" s="552"/>
      <c r="Y24" s="552"/>
    </row>
    <row r="25" spans="1:25" ht="21" customHeight="1">
      <c r="A25" s="1148"/>
      <c r="B25" s="886">
        <v>3</v>
      </c>
      <c r="C25" s="932">
        <f t="shared" ref="C25:L25" si="10">C46+C64</f>
        <v>11423</v>
      </c>
      <c r="D25" s="933">
        <f t="shared" si="10"/>
        <v>1845759</v>
      </c>
      <c r="E25" s="932">
        <f t="shared" si="10"/>
        <v>10677</v>
      </c>
      <c r="F25" s="933">
        <f t="shared" si="10"/>
        <v>1538435</v>
      </c>
      <c r="G25" s="932">
        <f t="shared" si="10"/>
        <v>349</v>
      </c>
      <c r="H25" s="933">
        <f t="shared" si="10"/>
        <v>113783</v>
      </c>
      <c r="I25" s="932">
        <f t="shared" si="10"/>
        <v>189</v>
      </c>
      <c r="J25" s="933">
        <f t="shared" si="10"/>
        <v>68448</v>
      </c>
      <c r="K25" s="932">
        <f t="shared" si="10"/>
        <v>208</v>
      </c>
      <c r="L25" s="554">
        <f t="shared" si="10"/>
        <v>125093</v>
      </c>
      <c r="N25" s="552"/>
      <c r="O25" s="552"/>
      <c r="P25" s="552"/>
      <c r="Q25" s="552"/>
      <c r="R25" s="552"/>
      <c r="S25" s="552"/>
      <c r="T25" s="552"/>
      <c r="U25" s="552"/>
      <c r="V25" s="552"/>
      <c r="W25" s="552"/>
      <c r="X25" s="552"/>
      <c r="Y25" s="552"/>
    </row>
    <row r="26" spans="1:25" ht="21" customHeight="1">
      <c r="A26" s="1149"/>
      <c r="B26" s="893">
        <v>4</v>
      </c>
      <c r="C26" s="934">
        <f t="shared" ref="C26:L26" si="11">C47+C65</f>
        <v>11758</v>
      </c>
      <c r="D26" s="935">
        <f t="shared" si="11"/>
        <v>1929015</v>
      </c>
      <c r="E26" s="934">
        <f t="shared" si="11"/>
        <v>10883</v>
      </c>
      <c r="F26" s="935">
        <f t="shared" si="11"/>
        <v>1575603</v>
      </c>
      <c r="G26" s="934">
        <f t="shared" si="11"/>
        <v>383</v>
      </c>
      <c r="H26" s="935">
        <f t="shared" si="11"/>
        <v>123651</v>
      </c>
      <c r="I26" s="934">
        <f t="shared" si="11"/>
        <v>221</v>
      </c>
      <c r="J26" s="935">
        <f t="shared" si="11"/>
        <v>76750</v>
      </c>
      <c r="K26" s="934">
        <f t="shared" si="11"/>
        <v>271</v>
      </c>
      <c r="L26" s="941">
        <f t="shared" si="11"/>
        <v>153011</v>
      </c>
      <c r="N26" s="552"/>
      <c r="O26" s="552"/>
      <c r="P26" s="552"/>
      <c r="Q26" s="552"/>
      <c r="R26" s="552"/>
      <c r="S26" s="552"/>
      <c r="T26" s="552"/>
      <c r="U26" s="552"/>
      <c r="V26" s="552"/>
      <c r="W26" s="552"/>
      <c r="X26" s="552"/>
      <c r="Y26" s="552"/>
    </row>
    <row r="27" spans="1:25" ht="9.75" hidden="1" customHeight="1">
      <c r="A27" s="1147" t="s">
        <v>271</v>
      </c>
      <c r="B27" s="922" t="s">
        <v>293</v>
      </c>
      <c r="C27" s="553" t="e">
        <f>E27+G27+I27+#REF!+K27</f>
        <v>#REF!</v>
      </c>
      <c r="D27" s="554" t="e">
        <f>F27+H27+J27+#REF!+L27</f>
        <v>#REF!</v>
      </c>
      <c r="E27" s="553">
        <v>650</v>
      </c>
      <c r="F27" s="554">
        <v>29884</v>
      </c>
      <c r="G27" s="553">
        <v>15</v>
      </c>
      <c r="H27" s="554">
        <v>513</v>
      </c>
      <c r="I27" s="553">
        <v>18</v>
      </c>
      <c r="J27" s="554">
        <v>1496</v>
      </c>
      <c r="K27" s="553">
        <v>124</v>
      </c>
      <c r="L27" s="554">
        <v>2393</v>
      </c>
    </row>
    <row r="28" spans="1:25" ht="9.75" hidden="1" customHeight="1">
      <c r="A28" s="1148"/>
      <c r="B28" s="926" t="s">
        <v>131</v>
      </c>
      <c r="C28" s="553">
        <v>806</v>
      </c>
      <c r="D28" s="554">
        <v>35954</v>
      </c>
      <c r="E28" s="553">
        <v>640</v>
      </c>
      <c r="F28" s="554">
        <v>29592</v>
      </c>
      <c r="G28" s="553">
        <v>19</v>
      </c>
      <c r="H28" s="554">
        <v>631</v>
      </c>
      <c r="I28" s="553">
        <v>18</v>
      </c>
      <c r="J28" s="554">
        <v>1496</v>
      </c>
      <c r="K28" s="553">
        <v>118</v>
      </c>
      <c r="L28" s="554">
        <v>2254</v>
      </c>
    </row>
    <row r="29" spans="1:25" ht="9.75" hidden="1" customHeight="1">
      <c r="A29" s="1148"/>
      <c r="B29" s="926" t="s">
        <v>132</v>
      </c>
      <c r="C29" s="553">
        <v>764</v>
      </c>
      <c r="D29" s="554">
        <v>34313</v>
      </c>
      <c r="E29" s="553">
        <v>605</v>
      </c>
      <c r="F29" s="554">
        <v>28267</v>
      </c>
      <c r="G29" s="553">
        <v>18</v>
      </c>
      <c r="H29" s="554">
        <v>545</v>
      </c>
      <c r="I29" s="553">
        <v>18</v>
      </c>
      <c r="J29" s="554">
        <v>1496</v>
      </c>
      <c r="K29" s="553">
        <v>112</v>
      </c>
      <c r="L29" s="554">
        <v>2049</v>
      </c>
    </row>
    <row r="30" spans="1:25" ht="9.75" hidden="1" customHeight="1">
      <c r="A30" s="1148"/>
      <c r="B30" s="926" t="s">
        <v>237</v>
      </c>
      <c r="C30" s="553">
        <v>781</v>
      </c>
      <c r="D30" s="554">
        <v>35903</v>
      </c>
      <c r="E30" s="553">
        <v>605</v>
      </c>
      <c r="F30" s="554">
        <v>28609</v>
      </c>
      <c r="G30" s="553">
        <v>25</v>
      </c>
      <c r="H30" s="554">
        <v>1142</v>
      </c>
      <c r="I30" s="553">
        <v>18</v>
      </c>
      <c r="J30" s="554">
        <v>1518</v>
      </c>
      <c r="K30" s="553">
        <v>119</v>
      </c>
      <c r="L30" s="554">
        <v>2741</v>
      </c>
    </row>
    <row r="31" spans="1:25" ht="9.75" hidden="1" customHeight="1">
      <c r="A31" s="1148"/>
      <c r="B31" s="886">
        <v>8</v>
      </c>
      <c r="C31" s="553">
        <v>730</v>
      </c>
      <c r="D31" s="554">
        <v>35753</v>
      </c>
      <c r="E31" s="553">
        <v>564</v>
      </c>
      <c r="F31" s="554">
        <v>27846</v>
      </c>
      <c r="G31" s="553">
        <v>24</v>
      </c>
      <c r="H31" s="554">
        <v>1108</v>
      </c>
      <c r="I31" s="553">
        <v>17</v>
      </c>
      <c r="J31" s="554">
        <v>1743</v>
      </c>
      <c r="K31" s="553">
        <v>109</v>
      </c>
      <c r="L31" s="554">
        <v>2617</v>
      </c>
    </row>
    <row r="32" spans="1:25" ht="9.75" hidden="1" customHeight="1">
      <c r="A32" s="1148"/>
      <c r="B32" s="886">
        <v>9</v>
      </c>
      <c r="C32" s="553">
        <v>704</v>
      </c>
      <c r="D32" s="554">
        <v>36100</v>
      </c>
      <c r="E32" s="553">
        <v>542</v>
      </c>
      <c r="F32" s="554">
        <v>28122</v>
      </c>
      <c r="G32" s="553">
        <v>25</v>
      </c>
      <c r="H32" s="554">
        <v>1147</v>
      </c>
      <c r="I32" s="553">
        <v>34</v>
      </c>
      <c r="J32" s="554">
        <v>4320</v>
      </c>
      <c r="K32" s="553">
        <v>103</v>
      </c>
      <c r="L32" s="554">
        <v>2511</v>
      </c>
    </row>
    <row r="33" spans="1:12" ht="9.75" hidden="1" customHeight="1">
      <c r="A33" s="1148"/>
      <c r="B33" s="930" t="s">
        <v>98</v>
      </c>
      <c r="C33" s="553">
        <v>675</v>
      </c>
      <c r="D33" s="554">
        <v>36603</v>
      </c>
      <c r="E33" s="553">
        <v>521</v>
      </c>
      <c r="F33" s="554">
        <v>28017</v>
      </c>
      <c r="G33" s="553">
        <v>23</v>
      </c>
      <c r="H33" s="554">
        <v>1110</v>
      </c>
      <c r="I33" s="553">
        <v>32</v>
      </c>
      <c r="J33" s="554">
        <v>4915</v>
      </c>
      <c r="K33" s="553">
        <v>99</v>
      </c>
      <c r="L33" s="554">
        <v>2561</v>
      </c>
    </row>
    <row r="34" spans="1:12" ht="9.75" hidden="1" customHeight="1">
      <c r="A34" s="1148"/>
      <c r="B34" s="886" t="s">
        <v>270</v>
      </c>
      <c r="C34" s="553">
        <v>647</v>
      </c>
      <c r="D34" s="554">
        <v>35359</v>
      </c>
      <c r="E34" s="553">
        <v>516</v>
      </c>
      <c r="F34" s="554">
        <v>28243</v>
      </c>
      <c r="G34" s="553">
        <v>16</v>
      </c>
      <c r="H34" s="554">
        <v>587</v>
      </c>
      <c r="I34" s="553">
        <v>27</v>
      </c>
      <c r="J34" s="554">
        <v>4799</v>
      </c>
      <c r="K34" s="553">
        <v>88</v>
      </c>
      <c r="L34" s="554">
        <v>1730</v>
      </c>
    </row>
    <row r="35" spans="1:12" ht="21" hidden="1" customHeight="1">
      <c r="A35" s="1148"/>
      <c r="B35" s="892" t="s">
        <v>100</v>
      </c>
      <c r="C35" s="553">
        <v>638</v>
      </c>
      <c r="D35" s="554">
        <v>35695</v>
      </c>
      <c r="E35" s="553">
        <v>510</v>
      </c>
      <c r="F35" s="554">
        <v>28661</v>
      </c>
      <c r="G35" s="553">
        <v>15</v>
      </c>
      <c r="H35" s="554">
        <v>535</v>
      </c>
      <c r="I35" s="553">
        <v>26</v>
      </c>
      <c r="J35" s="554">
        <v>4752</v>
      </c>
      <c r="K35" s="553">
        <v>87</v>
      </c>
      <c r="L35" s="554">
        <v>1747</v>
      </c>
    </row>
    <row r="36" spans="1:12" ht="21" hidden="1" customHeight="1">
      <c r="A36" s="1148"/>
      <c r="B36" s="886">
        <v>13</v>
      </c>
      <c r="C36" s="553">
        <v>624</v>
      </c>
      <c r="D36" s="554">
        <v>36517</v>
      </c>
      <c r="E36" s="553">
        <v>502</v>
      </c>
      <c r="F36" s="554">
        <v>29229</v>
      </c>
      <c r="G36" s="553">
        <v>15</v>
      </c>
      <c r="H36" s="554">
        <v>775</v>
      </c>
      <c r="I36" s="553">
        <v>25</v>
      </c>
      <c r="J36" s="554">
        <v>4903</v>
      </c>
      <c r="K36" s="553">
        <v>82</v>
      </c>
      <c r="L36" s="554">
        <v>1610</v>
      </c>
    </row>
    <row r="37" spans="1:12" ht="21" hidden="1" customHeight="1">
      <c r="A37" s="1148"/>
      <c r="B37" s="886">
        <v>14</v>
      </c>
      <c r="C37" s="553">
        <v>618</v>
      </c>
      <c r="D37" s="554">
        <v>37261</v>
      </c>
      <c r="E37" s="553">
        <v>500</v>
      </c>
      <c r="F37" s="554">
        <v>30008</v>
      </c>
      <c r="G37" s="553">
        <v>14</v>
      </c>
      <c r="H37" s="554">
        <v>775</v>
      </c>
      <c r="I37" s="553">
        <v>25</v>
      </c>
      <c r="J37" s="554">
        <v>4903</v>
      </c>
      <c r="K37" s="553">
        <v>79</v>
      </c>
      <c r="L37" s="554">
        <v>1575</v>
      </c>
    </row>
    <row r="38" spans="1:12" ht="21" customHeight="1">
      <c r="A38" s="1148"/>
      <c r="B38" s="892" t="s">
        <v>103</v>
      </c>
      <c r="C38" s="553">
        <v>461</v>
      </c>
      <c r="D38" s="554">
        <v>42791</v>
      </c>
      <c r="E38" s="553">
        <v>394</v>
      </c>
      <c r="F38" s="554">
        <v>34797</v>
      </c>
      <c r="G38" s="553">
        <v>18</v>
      </c>
      <c r="H38" s="554">
        <v>1450</v>
      </c>
      <c r="I38" s="553">
        <v>21</v>
      </c>
      <c r="J38" s="554">
        <v>4226</v>
      </c>
      <c r="K38" s="553">
        <v>28</v>
      </c>
      <c r="L38" s="554">
        <v>2318</v>
      </c>
    </row>
    <row r="39" spans="1:12" ht="21" customHeight="1">
      <c r="A39" s="1148"/>
      <c r="B39" s="886">
        <v>26</v>
      </c>
      <c r="C39" s="553">
        <v>472</v>
      </c>
      <c r="D39" s="554">
        <v>45262</v>
      </c>
      <c r="E39" s="553">
        <v>407</v>
      </c>
      <c r="F39" s="554">
        <v>37209</v>
      </c>
      <c r="G39" s="553">
        <v>19</v>
      </c>
      <c r="H39" s="554">
        <v>1554</v>
      </c>
      <c r="I39" s="553">
        <v>21</v>
      </c>
      <c r="J39" s="554">
        <v>4226</v>
      </c>
      <c r="K39" s="553">
        <v>25</v>
      </c>
      <c r="L39" s="554">
        <v>2273</v>
      </c>
    </row>
    <row r="40" spans="1:12" ht="21" customHeight="1">
      <c r="A40" s="1148"/>
      <c r="B40" s="886">
        <v>27</v>
      </c>
      <c r="C40" s="553">
        <v>484</v>
      </c>
      <c r="D40" s="554">
        <v>47967</v>
      </c>
      <c r="E40" s="553">
        <v>422</v>
      </c>
      <c r="F40" s="554">
        <v>40445</v>
      </c>
      <c r="G40" s="553">
        <v>18</v>
      </c>
      <c r="H40" s="554">
        <v>1535</v>
      </c>
      <c r="I40" s="553">
        <v>20</v>
      </c>
      <c r="J40" s="554">
        <v>3780</v>
      </c>
      <c r="K40" s="553">
        <v>24</v>
      </c>
      <c r="L40" s="554">
        <v>2207</v>
      </c>
    </row>
    <row r="41" spans="1:12" ht="21" customHeight="1">
      <c r="A41" s="1148"/>
      <c r="B41" s="886">
        <v>28</v>
      </c>
      <c r="C41" s="553">
        <v>507</v>
      </c>
      <c r="D41" s="554">
        <v>52244</v>
      </c>
      <c r="E41" s="553">
        <v>446</v>
      </c>
      <c r="F41" s="554">
        <v>44686</v>
      </c>
      <c r="G41" s="553">
        <v>18</v>
      </c>
      <c r="H41" s="554">
        <v>1552</v>
      </c>
      <c r="I41" s="553">
        <v>20</v>
      </c>
      <c r="J41" s="554">
        <v>3780</v>
      </c>
      <c r="K41" s="553">
        <v>23</v>
      </c>
      <c r="L41" s="554">
        <v>2226</v>
      </c>
    </row>
    <row r="42" spans="1:12" ht="21" customHeight="1">
      <c r="A42" s="1148"/>
      <c r="B42" s="886">
        <v>29</v>
      </c>
      <c r="C42" s="553">
        <v>525</v>
      </c>
      <c r="D42" s="554">
        <v>54295</v>
      </c>
      <c r="E42" s="553">
        <v>466</v>
      </c>
      <c r="F42" s="554">
        <v>46772</v>
      </c>
      <c r="G42" s="553">
        <v>16</v>
      </c>
      <c r="H42" s="554">
        <v>1510</v>
      </c>
      <c r="I42" s="553">
        <v>21</v>
      </c>
      <c r="J42" s="554">
        <v>3807</v>
      </c>
      <c r="K42" s="553">
        <v>22</v>
      </c>
      <c r="L42" s="554">
        <v>2206</v>
      </c>
    </row>
    <row r="43" spans="1:12" ht="21" customHeight="1">
      <c r="A43" s="1148"/>
      <c r="B43" s="886">
        <v>30</v>
      </c>
      <c r="C43" s="553">
        <v>537</v>
      </c>
      <c r="D43" s="554">
        <v>56380</v>
      </c>
      <c r="E43" s="553">
        <v>479</v>
      </c>
      <c r="F43" s="554">
        <v>48878</v>
      </c>
      <c r="G43" s="553">
        <v>16</v>
      </c>
      <c r="H43" s="554">
        <v>1510</v>
      </c>
      <c r="I43" s="553">
        <v>21</v>
      </c>
      <c r="J43" s="554">
        <v>3807</v>
      </c>
      <c r="K43" s="553">
        <v>21</v>
      </c>
      <c r="L43" s="554">
        <v>2185</v>
      </c>
    </row>
    <row r="44" spans="1:12" ht="21" customHeight="1">
      <c r="A44" s="1148"/>
      <c r="B44" s="886" t="s">
        <v>140</v>
      </c>
      <c r="C44" s="553">
        <v>552</v>
      </c>
      <c r="D44" s="554">
        <v>58273</v>
      </c>
      <c r="E44" s="553">
        <v>497</v>
      </c>
      <c r="F44" s="554">
        <v>50969</v>
      </c>
      <c r="G44" s="553">
        <v>16</v>
      </c>
      <c r="H44" s="554">
        <v>1510</v>
      </c>
      <c r="I44" s="553">
        <v>19</v>
      </c>
      <c r="J44" s="554">
        <v>3678</v>
      </c>
      <c r="K44" s="553">
        <v>20</v>
      </c>
      <c r="L44" s="554">
        <v>2116</v>
      </c>
    </row>
    <row r="45" spans="1:12" ht="21" customHeight="1">
      <c r="A45" s="1148"/>
      <c r="B45" s="886">
        <v>2</v>
      </c>
      <c r="C45" s="553">
        <v>585</v>
      </c>
      <c r="D45" s="554">
        <v>62124</v>
      </c>
      <c r="E45" s="553">
        <v>529</v>
      </c>
      <c r="F45" s="554">
        <v>54703</v>
      </c>
      <c r="G45" s="553">
        <v>16</v>
      </c>
      <c r="H45" s="554">
        <v>1499</v>
      </c>
      <c r="I45" s="553">
        <v>20</v>
      </c>
      <c r="J45" s="554">
        <v>3806</v>
      </c>
      <c r="K45" s="553">
        <v>20</v>
      </c>
      <c r="L45" s="554">
        <v>2116</v>
      </c>
    </row>
    <row r="46" spans="1:12" ht="21" customHeight="1">
      <c r="A46" s="1148"/>
      <c r="B46" s="886">
        <v>3</v>
      </c>
      <c r="C46" s="553">
        <v>597</v>
      </c>
      <c r="D46" s="554">
        <v>64218</v>
      </c>
      <c r="E46" s="553">
        <v>562</v>
      </c>
      <c r="F46" s="554">
        <v>58455</v>
      </c>
      <c r="G46" s="553">
        <v>9</v>
      </c>
      <c r="H46" s="554">
        <v>989</v>
      </c>
      <c r="I46" s="553">
        <v>15</v>
      </c>
      <c r="J46" s="554">
        <v>3674</v>
      </c>
      <c r="K46" s="553">
        <v>11</v>
      </c>
      <c r="L46" s="554">
        <v>1100</v>
      </c>
    </row>
    <row r="47" spans="1:12" ht="21" customHeight="1">
      <c r="A47" s="1149"/>
      <c r="B47" s="893">
        <v>4</v>
      </c>
      <c r="C47" s="936">
        <v>698</v>
      </c>
      <c r="D47" s="937">
        <v>74139</v>
      </c>
      <c r="E47" s="936">
        <v>632</v>
      </c>
      <c r="F47" s="937">
        <v>65605</v>
      </c>
      <c r="G47" s="936">
        <v>20</v>
      </c>
      <c r="H47" s="937">
        <v>2352</v>
      </c>
      <c r="I47" s="936">
        <v>20</v>
      </c>
      <c r="J47" s="937">
        <v>3873</v>
      </c>
      <c r="K47" s="936">
        <v>26</v>
      </c>
      <c r="L47" s="937">
        <v>2309</v>
      </c>
    </row>
    <row r="48" spans="1:12" ht="9.75" hidden="1" customHeight="1">
      <c r="A48" s="1150" t="s">
        <v>272</v>
      </c>
      <c r="B48" s="922" t="s">
        <v>237</v>
      </c>
      <c r="C48" s="553">
        <v>7744</v>
      </c>
      <c r="D48" s="554">
        <v>962335</v>
      </c>
      <c r="E48" s="553">
        <v>6977</v>
      </c>
      <c r="F48" s="554">
        <v>761514</v>
      </c>
      <c r="G48" s="553">
        <v>347</v>
      </c>
      <c r="H48" s="554">
        <v>55511</v>
      </c>
      <c r="I48" s="553">
        <v>182</v>
      </c>
      <c r="J48" s="554">
        <v>43633</v>
      </c>
      <c r="K48" s="553">
        <v>238</v>
      </c>
      <c r="L48" s="554">
        <v>101677</v>
      </c>
    </row>
    <row r="49" spans="1:12" ht="9.75" hidden="1" customHeight="1">
      <c r="A49" s="1151"/>
      <c r="B49" s="886">
        <v>8</v>
      </c>
      <c r="C49" s="553">
        <v>7999</v>
      </c>
      <c r="D49" s="554">
        <v>999811</v>
      </c>
      <c r="E49" s="553">
        <v>7215</v>
      </c>
      <c r="F49" s="554">
        <v>796819</v>
      </c>
      <c r="G49" s="553">
        <v>343</v>
      </c>
      <c r="H49" s="554">
        <v>56184</v>
      </c>
      <c r="I49" s="553">
        <v>191</v>
      </c>
      <c r="J49" s="554">
        <v>44106</v>
      </c>
      <c r="K49" s="553">
        <v>250</v>
      </c>
      <c r="L49" s="554">
        <v>102702</v>
      </c>
    </row>
    <row r="50" spans="1:12" ht="9.75" hidden="1" customHeight="1">
      <c r="A50" s="1151"/>
      <c r="B50" s="886">
        <v>9</v>
      </c>
      <c r="C50" s="553">
        <v>8195</v>
      </c>
      <c r="D50" s="554">
        <v>1042000</v>
      </c>
      <c r="E50" s="553">
        <v>7406</v>
      </c>
      <c r="F50" s="554">
        <v>837287</v>
      </c>
      <c r="G50" s="553">
        <v>346</v>
      </c>
      <c r="H50" s="554">
        <v>57060</v>
      </c>
      <c r="I50" s="553">
        <v>190</v>
      </c>
      <c r="J50" s="554">
        <v>44592</v>
      </c>
      <c r="K50" s="553">
        <v>253</v>
      </c>
      <c r="L50" s="554">
        <v>103061</v>
      </c>
    </row>
    <row r="51" spans="1:12" ht="9.75" hidden="1" customHeight="1">
      <c r="A51" s="1151"/>
      <c r="B51" s="930" t="s">
        <v>98</v>
      </c>
      <c r="C51" s="553">
        <v>8339</v>
      </c>
      <c r="D51" s="554">
        <v>1086024</v>
      </c>
      <c r="E51" s="553">
        <v>7549</v>
      </c>
      <c r="F51" s="554">
        <v>880051</v>
      </c>
      <c r="G51" s="553">
        <v>344</v>
      </c>
      <c r="H51" s="554">
        <v>53905</v>
      </c>
      <c r="I51" s="553">
        <v>186</v>
      </c>
      <c r="J51" s="554">
        <v>46421</v>
      </c>
      <c r="K51" s="553">
        <v>260</v>
      </c>
      <c r="L51" s="554">
        <v>105647</v>
      </c>
    </row>
    <row r="52" spans="1:12" ht="9.75" hidden="1" customHeight="1">
      <c r="A52" s="1151"/>
      <c r="B52" s="886" t="s">
        <v>270</v>
      </c>
      <c r="C52" s="553">
        <v>8535</v>
      </c>
      <c r="D52" s="554">
        <v>1123868</v>
      </c>
      <c r="E52" s="553">
        <v>7734</v>
      </c>
      <c r="F52" s="554">
        <v>882585</v>
      </c>
      <c r="G52" s="553">
        <v>342</v>
      </c>
      <c r="H52" s="554">
        <v>72882</v>
      </c>
      <c r="I52" s="553">
        <v>185</v>
      </c>
      <c r="J52" s="554">
        <v>49979</v>
      </c>
      <c r="K52" s="553">
        <v>274</v>
      </c>
      <c r="L52" s="554">
        <v>118422</v>
      </c>
    </row>
    <row r="53" spans="1:12" ht="21" hidden="1" customHeight="1">
      <c r="A53" s="1151"/>
      <c r="B53" s="892" t="s">
        <v>100</v>
      </c>
      <c r="C53" s="553">
        <v>8647</v>
      </c>
      <c r="D53" s="554">
        <v>1147650</v>
      </c>
      <c r="E53" s="553">
        <v>7845</v>
      </c>
      <c r="F53" s="554">
        <v>905775</v>
      </c>
      <c r="G53" s="553">
        <v>345</v>
      </c>
      <c r="H53" s="554">
        <v>73455</v>
      </c>
      <c r="I53" s="553">
        <v>187</v>
      </c>
      <c r="J53" s="554">
        <v>54288</v>
      </c>
      <c r="K53" s="553">
        <v>270</v>
      </c>
      <c r="L53" s="554">
        <v>114132</v>
      </c>
    </row>
    <row r="54" spans="1:12" ht="21" hidden="1" customHeight="1">
      <c r="A54" s="1151"/>
      <c r="B54" s="886">
        <v>13</v>
      </c>
      <c r="C54" s="553">
        <v>8776</v>
      </c>
      <c r="D54" s="554">
        <v>1168723</v>
      </c>
      <c r="E54" s="553">
        <v>7962</v>
      </c>
      <c r="F54" s="554">
        <v>926658</v>
      </c>
      <c r="G54" s="553">
        <v>352</v>
      </c>
      <c r="H54" s="554">
        <v>74393</v>
      </c>
      <c r="I54" s="553">
        <v>185</v>
      </c>
      <c r="J54" s="554">
        <v>53127</v>
      </c>
      <c r="K54" s="553">
        <v>277</v>
      </c>
      <c r="L54" s="554">
        <v>114545</v>
      </c>
    </row>
    <row r="55" spans="1:12" ht="21" hidden="1" customHeight="1">
      <c r="A55" s="1151"/>
      <c r="B55" s="886">
        <v>14</v>
      </c>
      <c r="C55" s="553">
        <v>8914</v>
      </c>
      <c r="D55" s="554">
        <v>1200429</v>
      </c>
      <c r="E55" s="553">
        <v>8082</v>
      </c>
      <c r="F55" s="554">
        <v>950514</v>
      </c>
      <c r="G55" s="553">
        <v>352</v>
      </c>
      <c r="H55" s="554">
        <v>73303</v>
      </c>
      <c r="I55" s="553">
        <v>193</v>
      </c>
      <c r="J55" s="554">
        <v>57307</v>
      </c>
      <c r="K55" s="553">
        <v>287</v>
      </c>
      <c r="L55" s="554">
        <v>119305</v>
      </c>
    </row>
    <row r="56" spans="1:12" ht="21" customHeight="1">
      <c r="A56" s="1151"/>
      <c r="B56" s="892" t="s">
        <v>103</v>
      </c>
      <c r="C56" s="553">
        <v>9773</v>
      </c>
      <c r="D56" s="554">
        <v>1571241</v>
      </c>
      <c r="E56" s="553">
        <v>9099</v>
      </c>
      <c r="F56" s="554">
        <v>1272342</v>
      </c>
      <c r="G56" s="553">
        <v>328</v>
      </c>
      <c r="H56" s="554">
        <v>100892</v>
      </c>
      <c r="I56" s="553">
        <v>181</v>
      </c>
      <c r="J56" s="554">
        <v>71723</v>
      </c>
      <c r="K56" s="553">
        <v>165</v>
      </c>
      <c r="L56" s="554">
        <v>126284</v>
      </c>
    </row>
    <row r="57" spans="1:12" ht="21" customHeight="1">
      <c r="A57" s="1151"/>
      <c r="B57" s="886">
        <v>26</v>
      </c>
      <c r="C57" s="553">
        <v>9936</v>
      </c>
      <c r="D57" s="554">
        <v>1611509</v>
      </c>
      <c r="E57" s="553">
        <v>9251</v>
      </c>
      <c r="F57" s="554">
        <v>1307728</v>
      </c>
      <c r="G57" s="553">
        <v>338</v>
      </c>
      <c r="H57" s="554">
        <v>106264</v>
      </c>
      <c r="I57" s="553">
        <v>182</v>
      </c>
      <c r="J57" s="554">
        <v>71751</v>
      </c>
      <c r="K57" s="553">
        <v>165</v>
      </c>
      <c r="L57" s="554">
        <v>125766</v>
      </c>
    </row>
    <row r="58" spans="1:12" ht="21" customHeight="1">
      <c r="A58" s="1151"/>
      <c r="B58" s="886">
        <v>27</v>
      </c>
      <c r="C58" s="553">
        <v>10095</v>
      </c>
      <c r="D58" s="554">
        <v>1645024</v>
      </c>
      <c r="E58" s="553">
        <v>9449</v>
      </c>
      <c r="F58" s="554">
        <v>1347566</v>
      </c>
      <c r="G58" s="553">
        <v>334</v>
      </c>
      <c r="H58" s="554">
        <v>101628</v>
      </c>
      <c r="I58" s="553">
        <v>179</v>
      </c>
      <c r="J58" s="554">
        <v>71349</v>
      </c>
      <c r="K58" s="553">
        <v>133</v>
      </c>
      <c r="L58" s="554">
        <v>124481</v>
      </c>
    </row>
    <row r="59" spans="1:12" ht="21" customHeight="1">
      <c r="A59" s="1151"/>
      <c r="B59" s="886">
        <v>28</v>
      </c>
      <c r="C59" s="553">
        <v>10200</v>
      </c>
      <c r="D59" s="554">
        <v>1662704</v>
      </c>
      <c r="E59" s="553">
        <v>9558</v>
      </c>
      <c r="F59" s="554">
        <v>1369236</v>
      </c>
      <c r="G59" s="553">
        <v>331</v>
      </c>
      <c r="H59" s="554">
        <v>99999</v>
      </c>
      <c r="I59" s="553">
        <v>180</v>
      </c>
      <c r="J59" s="554">
        <v>69864</v>
      </c>
      <c r="K59" s="553">
        <v>131</v>
      </c>
      <c r="L59" s="554">
        <v>123605</v>
      </c>
    </row>
    <row r="60" spans="1:12" ht="21" customHeight="1">
      <c r="A60" s="1151"/>
      <c r="B60" s="886">
        <v>29</v>
      </c>
      <c r="C60" s="553">
        <v>10326</v>
      </c>
      <c r="D60" s="554">
        <v>1687707</v>
      </c>
      <c r="E60" s="553">
        <v>9676</v>
      </c>
      <c r="F60" s="554">
        <v>1393047</v>
      </c>
      <c r="G60" s="553">
        <v>337</v>
      </c>
      <c r="H60" s="554">
        <v>100627</v>
      </c>
      <c r="I60" s="553">
        <v>182</v>
      </c>
      <c r="J60" s="554">
        <v>69791</v>
      </c>
      <c r="K60" s="553">
        <v>131</v>
      </c>
      <c r="L60" s="554">
        <v>124242</v>
      </c>
    </row>
    <row r="61" spans="1:12" ht="21" customHeight="1">
      <c r="A61" s="1151"/>
      <c r="B61" s="886">
        <v>30</v>
      </c>
      <c r="C61" s="553">
        <v>10438</v>
      </c>
      <c r="D61" s="554">
        <v>1720290</v>
      </c>
      <c r="E61" s="553">
        <v>9777</v>
      </c>
      <c r="F61" s="554">
        <v>1415144</v>
      </c>
      <c r="G61" s="553">
        <v>341</v>
      </c>
      <c r="H61" s="554">
        <v>104854</v>
      </c>
      <c r="I61" s="553">
        <v>184</v>
      </c>
      <c r="J61" s="554">
        <v>70167</v>
      </c>
      <c r="K61" s="553">
        <v>136</v>
      </c>
      <c r="L61" s="554">
        <v>130125</v>
      </c>
    </row>
    <row r="62" spans="1:12" ht="21" customHeight="1">
      <c r="A62" s="1151"/>
      <c r="B62" s="886" t="s">
        <v>140</v>
      </c>
      <c r="C62" s="553">
        <v>10575</v>
      </c>
      <c r="D62" s="554">
        <v>1759307</v>
      </c>
      <c r="E62" s="553">
        <v>9904</v>
      </c>
      <c r="F62" s="554">
        <v>1438475</v>
      </c>
      <c r="G62" s="553">
        <v>344</v>
      </c>
      <c r="H62" s="554">
        <v>117208</v>
      </c>
      <c r="I62" s="553">
        <v>184</v>
      </c>
      <c r="J62" s="554">
        <v>70773</v>
      </c>
      <c r="K62" s="553">
        <v>143</v>
      </c>
      <c r="L62" s="554">
        <v>132851</v>
      </c>
    </row>
    <row r="63" spans="1:12" ht="21" customHeight="1">
      <c r="A63" s="1151"/>
      <c r="B63" s="886">
        <v>2</v>
      </c>
      <c r="C63" s="553">
        <v>10693</v>
      </c>
      <c r="D63" s="554">
        <v>1781989</v>
      </c>
      <c r="E63" s="553">
        <v>10005</v>
      </c>
      <c r="F63" s="554">
        <v>1458066</v>
      </c>
      <c r="G63" s="553">
        <v>347</v>
      </c>
      <c r="H63" s="554">
        <v>117103</v>
      </c>
      <c r="I63" s="553">
        <v>183</v>
      </c>
      <c r="J63" s="554">
        <v>70781</v>
      </c>
      <c r="K63" s="553">
        <v>158</v>
      </c>
      <c r="L63" s="554">
        <v>136039</v>
      </c>
    </row>
    <row r="64" spans="1:12" ht="21" customHeight="1">
      <c r="A64" s="1151"/>
      <c r="B64" s="886">
        <v>3</v>
      </c>
      <c r="C64" s="553">
        <v>10826</v>
      </c>
      <c r="D64" s="554">
        <v>1781541</v>
      </c>
      <c r="E64" s="553">
        <v>10115</v>
      </c>
      <c r="F64" s="554">
        <v>1479980</v>
      </c>
      <c r="G64" s="553">
        <v>340</v>
      </c>
      <c r="H64" s="554">
        <v>112794</v>
      </c>
      <c r="I64" s="553">
        <v>174</v>
      </c>
      <c r="J64" s="554">
        <v>64774</v>
      </c>
      <c r="K64" s="553">
        <v>197</v>
      </c>
      <c r="L64" s="554">
        <v>123993</v>
      </c>
    </row>
    <row r="65" spans="1:12" ht="21" customHeight="1">
      <c r="A65" s="1152"/>
      <c r="B65" s="893">
        <v>4</v>
      </c>
      <c r="C65" s="936">
        <v>11060</v>
      </c>
      <c r="D65" s="937">
        <v>1854876</v>
      </c>
      <c r="E65" s="936">
        <v>10251</v>
      </c>
      <c r="F65" s="937">
        <v>1509998</v>
      </c>
      <c r="G65" s="936">
        <v>363</v>
      </c>
      <c r="H65" s="937">
        <v>121299</v>
      </c>
      <c r="I65" s="936">
        <v>201</v>
      </c>
      <c r="J65" s="937">
        <v>72877</v>
      </c>
      <c r="K65" s="936">
        <v>245</v>
      </c>
      <c r="L65" s="937">
        <v>150702</v>
      </c>
    </row>
    <row r="66" spans="1:12" ht="21" customHeight="1">
      <c r="A66" s="938" t="s">
        <v>273</v>
      </c>
      <c r="B66" s="939"/>
      <c r="C66" s="927"/>
      <c r="D66" s="927"/>
      <c r="E66" s="927"/>
      <c r="F66" s="927"/>
      <c r="G66" s="938"/>
      <c r="H66" s="927"/>
      <c r="I66" s="938"/>
      <c r="J66" s="927"/>
      <c r="K66" s="927"/>
      <c r="L66" s="940" t="s">
        <v>274</v>
      </c>
    </row>
    <row r="67" spans="1:12" ht="18" customHeight="1"/>
    <row r="68" spans="1:12" ht="18" customHeight="1"/>
    <row r="69" spans="1:12" ht="18" customHeight="1"/>
  </sheetData>
  <mergeCells count="3">
    <mergeCell ref="A6:A26"/>
    <mergeCell ref="A27:A47"/>
    <mergeCell ref="A48:A65"/>
  </mergeCells>
  <phoneticPr fontId="3"/>
  <printOptions horizontalCentered="1" verticalCentered="1"/>
  <pageMargins left="0.98425196850393704" right="0.59055118110236227" top="0.19685039370078741" bottom="0.19685039370078741" header="0" footer="0"/>
  <pageSetup paperSize="9" orientation="portrait" verticalDpi="4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view="pageBreakPreview" topLeftCell="A28" zoomScale="75" zoomScaleNormal="75" zoomScaleSheetLayoutView="75" workbookViewId="0">
      <selection activeCell="A2" sqref="A2"/>
    </sheetView>
  </sheetViews>
  <sheetFormatPr defaultColWidth="10" defaultRowHeight="20.25" customHeight="1"/>
  <cols>
    <col min="1" max="1" width="9.375" style="1" customWidth="1"/>
    <col min="2" max="2" width="10.5" style="1" customWidth="1"/>
    <col min="3" max="6" width="17.375" style="1" customWidth="1"/>
    <col min="7" max="16384" width="10" style="1"/>
  </cols>
  <sheetData>
    <row r="1" spans="1:6" ht="33" customHeight="1"/>
    <row r="2" spans="1:6" ht="33" customHeight="1">
      <c r="A2" s="324" t="s">
        <v>291</v>
      </c>
      <c r="B2" s="341"/>
      <c r="C2" s="341"/>
      <c r="D2" s="341"/>
      <c r="E2" s="341"/>
      <c r="F2" s="341"/>
    </row>
    <row r="3" spans="1:6" ht="18" customHeight="1"/>
    <row r="4" spans="1:6" ht="24" customHeight="1">
      <c r="A4" s="1155" t="s">
        <v>275</v>
      </c>
      <c r="B4" s="1155" t="s">
        <v>232</v>
      </c>
      <c r="C4" s="1155" t="s">
        <v>276</v>
      </c>
      <c r="D4" s="1155" t="s">
        <v>277</v>
      </c>
      <c r="E4" s="5" t="s">
        <v>278</v>
      </c>
      <c r="F4" s="7"/>
    </row>
    <row r="5" spans="1:6" ht="24" customHeight="1">
      <c r="A5" s="1156"/>
      <c r="B5" s="1156"/>
      <c r="C5" s="1156"/>
      <c r="D5" s="1156"/>
      <c r="E5" s="241" t="s">
        <v>279</v>
      </c>
      <c r="F5" s="241" t="s">
        <v>280</v>
      </c>
    </row>
    <row r="6" spans="1:6" ht="24" hidden="1" customHeight="1">
      <c r="A6" s="1153" t="s">
        <v>281</v>
      </c>
      <c r="B6" s="555" t="s">
        <v>235</v>
      </c>
      <c r="C6" s="556">
        <v>819</v>
      </c>
      <c r="D6" s="557">
        <v>36357</v>
      </c>
      <c r="E6" s="557">
        <v>177052</v>
      </c>
      <c r="F6" s="558">
        <v>4870</v>
      </c>
    </row>
    <row r="7" spans="1:6" ht="24" hidden="1" customHeight="1">
      <c r="A7" s="1154"/>
      <c r="B7" s="559" t="s">
        <v>236</v>
      </c>
      <c r="C7" s="560">
        <v>7177</v>
      </c>
      <c r="D7" s="561">
        <v>827852</v>
      </c>
      <c r="E7" s="561">
        <v>37084540</v>
      </c>
      <c r="F7" s="562">
        <v>44796</v>
      </c>
    </row>
    <row r="8" spans="1:6" ht="24" hidden="1" customHeight="1">
      <c r="A8" s="1153" t="s">
        <v>282</v>
      </c>
      <c r="B8" s="563" t="s">
        <v>235</v>
      </c>
      <c r="C8" s="560">
        <v>806</v>
      </c>
      <c r="D8" s="561">
        <v>35954</v>
      </c>
      <c r="E8" s="561">
        <v>187680</v>
      </c>
      <c r="F8" s="562">
        <v>5220</v>
      </c>
    </row>
    <row r="9" spans="1:6" ht="24" hidden="1" customHeight="1">
      <c r="A9" s="1154"/>
      <c r="B9" s="564" t="s">
        <v>236</v>
      </c>
      <c r="C9" s="560">
        <v>7370</v>
      </c>
      <c r="D9" s="561">
        <v>864302</v>
      </c>
      <c r="E9" s="561">
        <v>39966898</v>
      </c>
      <c r="F9" s="562">
        <v>46242</v>
      </c>
    </row>
    <row r="10" spans="1:6" ht="24" hidden="1" customHeight="1">
      <c r="A10" s="1153" t="s">
        <v>283</v>
      </c>
      <c r="B10" s="555" t="s">
        <v>235</v>
      </c>
      <c r="C10" s="560">
        <v>764</v>
      </c>
      <c r="D10" s="561">
        <v>34313</v>
      </c>
      <c r="E10" s="561">
        <v>180775</v>
      </c>
      <c r="F10" s="562">
        <v>5268</v>
      </c>
    </row>
    <row r="11" spans="1:6" ht="24" hidden="1" customHeight="1">
      <c r="A11" s="1154"/>
      <c r="B11" s="559" t="s">
        <v>236</v>
      </c>
      <c r="C11" s="560">
        <v>7477</v>
      </c>
      <c r="D11" s="561">
        <v>889463</v>
      </c>
      <c r="E11" s="561">
        <v>41268252</v>
      </c>
      <c r="F11" s="562">
        <v>46397</v>
      </c>
    </row>
    <row r="12" spans="1:6" ht="24" hidden="1" customHeight="1">
      <c r="A12" s="1153" t="s">
        <v>162</v>
      </c>
      <c r="B12" s="563" t="s">
        <v>235</v>
      </c>
      <c r="C12" s="560">
        <v>781</v>
      </c>
      <c r="D12" s="561">
        <v>35903</v>
      </c>
      <c r="E12" s="561">
        <v>245175</v>
      </c>
      <c r="F12" s="562">
        <v>6829</v>
      </c>
    </row>
    <row r="13" spans="1:6" ht="24" hidden="1" customHeight="1">
      <c r="A13" s="1154"/>
      <c r="B13" s="564" t="s">
        <v>236</v>
      </c>
      <c r="C13" s="560">
        <v>7744</v>
      </c>
      <c r="D13" s="561">
        <v>962335</v>
      </c>
      <c r="E13" s="561">
        <v>51087882</v>
      </c>
      <c r="F13" s="562">
        <v>53087</v>
      </c>
    </row>
    <row r="14" spans="1:6" ht="24" hidden="1" customHeight="1">
      <c r="A14" s="1153" t="s">
        <v>134</v>
      </c>
      <c r="B14" s="555" t="s">
        <v>235</v>
      </c>
      <c r="C14" s="560">
        <v>730</v>
      </c>
      <c r="D14" s="561">
        <v>35753</v>
      </c>
      <c r="E14" s="561">
        <v>337066</v>
      </c>
      <c r="F14" s="562">
        <v>9428</v>
      </c>
    </row>
    <row r="15" spans="1:6" ht="24" hidden="1" customHeight="1">
      <c r="A15" s="1154"/>
      <c r="B15" s="559" t="s">
        <v>236</v>
      </c>
      <c r="C15" s="560">
        <v>7999</v>
      </c>
      <c r="D15" s="561">
        <v>999811</v>
      </c>
      <c r="E15" s="561">
        <v>54505442</v>
      </c>
      <c r="F15" s="562">
        <v>54516</v>
      </c>
    </row>
    <row r="16" spans="1:6" ht="24" hidden="1" customHeight="1">
      <c r="A16" s="1153" t="s">
        <v>191</v>
      </c>
      <c r="B16" s="563" t="s">
        <v>235</v>
      </c>
      <c r="C16" s="560">
        <v>704</v>
      </c>
      <c r="D16" s="561">
        <v>36100</v>
      </c>
      <c r="E16" s="561">
        <v>376708</v>
      </c>
      <c r="F16" s="562">
        <v>10435</v>
      </c>
    </row>
    <row r="17" spans="1:6" ht="24" hidden="1" customHeight="1">
      <c r="A17" s="1154"/>
      <c r="B17" s="564" t="s">
        <v>236</v>
      </c>
      <c r="C17" s="560">
        <v>8195</v>
      </c>
      <c r="D17" s="561">
        <v>1042000</v>
      </c>
      <c r="E17" s="561">
        <v>53640212</v>
      </c>
      <c r="F17" s="562">
        <v>51478</v>
      </c>
    </row>
    <row r="18" spans="1:6" ht="24" hidden="1" customHeight="1">
      <c r="A18" s="1155" t="s">
        <v>98</v>
      </c>
      <c r="B18" s="565" t="s">
        <v>235</v>
      </c>
      <c r="C18" s="560">
        <v>675</v>
      </c>
      <c r="D18" s="561">
        <v>36603</v>
      </c>
      <c r="E18" s="561">
        <v>429398</v>
      </c>
      <c r="F18" s="562">
        <v>11731</v>
      </c>
    </row>
    <row r="19" spans="1:6" ht="24" hidden="1" customHeight="1">
      <c r="A19" s="1156"/>
      <c r="B19" s="566" t="s">
        <v>236</v>
      </c>
      <c r="C19" s="560">
        <v>8339</v>
      </c>
      <c r="D19" s="561">
        <v>1086024</v>
      </c>
      <c r="E19" s="561">
        <v>57272701</v>
      </c>
      <c r="F19" s="562">
        <v>52736</v>
      </c>
    </row>
    <row r="20" spans="1:6" ht="24" hidden="1" customHeight="1">
      <c r="A20" s="1155" t="s">
        <v>99</v>
      </c>
      <c r="B20" s="567" t="s">
        <v>235</v>
      </c>
      <c r="C20" s="560">
        <v>647</v>
      </c>
      <c r="D20" s="561">
        <v>35359</v>
      </c>
      <c r="E20" s="561">
        <v>456389</v>
      </c>
      <c r="F20" s="562">
        <v>12907</v>
      </c>
    </row>
    <row r="21" spans="1:6" ht="24" hidden="1" customHeight="1">
      <c r="A21" s="1156"/>
      <c r="B21" s="568" t="s">
        <v>236</v>
      </c>
      <c r="C21" s="560">
        <v>8535</v>
      </c>
      <c r="D21" s="561">
        <v>1123868</v>
      </c>
      <c r="E21" s="561">
        <v>60375543</v>
      </c>
      <c r="F21" s="562">
        <v>53721</v>
      </c>
    </row>
    <row r="22" spans="1:6" ht="24" hidden="1" customHeight="1">
      <c r="A22" s="1155" t="s">
        <v>100</v>
      </c>
      <c r="B22" s="569" t="s">
        <v>235</v>
      </c>
      <c r="C22" s="560">
        <v>638</v>
      </c>
      <c r="D22" s="561">
        <v>35695</v>
      </c>
      <c r="E22" s="561">
        <v>441603</v>
      </c>
      <c r="F22" s="562">
        <v>12372</v>
      </c>
    </row>
    <row r="23" spans="1:6" ht="24" hidden="1" customHeight="1">
      <c r="A23" s="1156"/>
      <c r="B23" s="566" t="s">
        <v>236</v>
      </c>
      <c r="C23" s="560">
        <v>8647</v>
      </c>
      <c r="D23" s="561">
        <v>1147650</v>
      </c>
      <c r="E23" s="561">
        <v>57512179</v>
      </c>
      <c r="F23" s="562">
        <v>50113</v>
      </c>
    </row>
    <row r="24" spans="1:6" ht="24" hidden="1" customHeight="1">
      <c r="A24" s="1155">
        <v>13</v>
      </c>
      <c r="B24" s="567" t="s">
        <v>235</v>
      </c>
      <c r="C24" s="560">
        <v>624</v>
      </c>
      <c r="D24" s="561">
        <v>36517</v>
      </c>
      <c r="E24" s="561">
        <v>525389</v>
      </c>
      <c r="F24" s="562">
        <v>14388</v>
      </c>
    </row>
    <row r="25" spans="1:6" ht="24" hidden="1" customHeight="1">
      <c r="A25" s="1156"/>
      <c r="B25" s="568" t="s">
        <v>236</v>
      </c>
      <c r="C25" s="560">
        <v>8776</v>
      </c>
      <c r="D25" s="561">
        <v>1168723</v>
      </c>
      <c r="E25" s="561">
        <v>59470106</v>
      </c>
      <c r="F25" s="562">
        <v>50885</v>
      </c>
    </row>
    <row r="26" spans="1:6" ht="24" hidden="1" customHeight="1">
      <c r="A26" s="1155">
        <v>14</v>
      </c>
      <c r="B26" s="567" t="s">
        <v>235</v>
      </c>
      <c r="C26" s="560">
        <v>618</v>
      </c>
      <c r="D26" s="561">
        <v>37261</v>
      </c>
      <c r="E26" s="561">
        <v>595762</v>
      </c>
      <c r="F26" s="562">
        <v>15989</v>
      </c>
    </row>
    <row r="27" spans="1:6" ht="24" hidden="1" customHeight="1">
      <c r="A27" s="1156"/>
      <c r="B27" s="568" t="s">
        <v>236</v>
      </c>
      <c r="C27" s="560">
        <v>8914</v>
      </c>
      <c r="D27" s="561">
        <v>1200429</v>
      </c>
      <c r="E27" s="561">
        <v>62093844</v>
      </c>
      <c r="F27" s="562">
        <v>51726</v>
      </c>
    </row>
    <row r="28" spans="1:6" ht="24" customHeight="1">
      <c r="A28" s="1155" t="s">
        <v>103</v>
      </c>
      <c r="B28" s="567" t="s">
        <v>284</v>
      </c>
      <c r="C28" s="570">
        <v>461</v>
      </c>
      <c r="D28" s="571">
        <v>42791</v>
      </c>
      <c r="E28" s="571">
        <v>833155</v>
      </c>
      <c r="F28" s="572">
        <v>19470</v>
      </c>
    </row>
    <row r="29" spans="1:6" ht="24" customHeight="1">
      <c r="A29" s="1157"/>
      <c r="B29" s="566" t="s">
        <v>285</v>
      </c>
      <c r="C29" s="570">
        <v>9773</v>
      </c>
      <c r="D29" s="571">
        <v>1571241</v>
      </c>
      <c r="E29" s="571">
        <v>73429731</v>
      </c>
      <c r="F29" s="572">
        <v>46734</v>
      </c>
    </row>
    <row r="30" spans="1:6" ht="24" customHeight="1">
      <c r="A30" s="1155">
        <v>26</v>
      </c>
      <c r="B30" s="567" t="s">
        <v>284</v>
      </c>
      <c r="C30" s="570">
        <v>472</v>
      </c>
      <c r="D30" s="571">
        <v>45262</v>
      </c>
      <c r="E30" s="571">
        <v>990575</v>
      </c>
      <c r="F30" s="572">
        <v>21885</v>
      </c>
    </row>
    <row r="31" spans="1:6" ht="24" customHeight="1">
      <c r="A31" s="1157"/>
      <c r="B31" s="566" t="s">
        <v>285</v>
      </c>
      <c r="C31" s="570">
        <v>9936</v>
      </c>
      <c r="D31" s="571">
        <v>1611509</v>
      </c>
      <c r="E31" s="571">
        <v>76730582</v>
      </c>
      <c r="F31" s="572">
        <v>47614</v>
      </c>
    </row>
    <row r="32" spans="1:6" ht="24" customHeight="1">
      <c r="A32" s="1155">
        <v>27</v>
      </c>
      <c r="B32" s="567" t="s">
        <v>284</v>
      </c>
      <c r="C32" s="570">
        <v>484</v>
      </c>
      <c r="D32" s="571">
        <v>47967</v>
      </c>
      <c r="E32" s="571">
        <v>1124463</v>
      </c>
      <c r="F32" s="572">
        <v>23442</v>
      </c>
    </row>
    <row r="33" spans="1:6" ht="24" customHeight="1">
      <c r="A33" s="1157"/>
      <c r="B33" s="566" t="s">
        <v>285</v>
      </c>
      <c r="C33" s="570">
        <v>10095</v>
      </c>
      <c r="D33" s="571">
        <v>1645024</v>
      </c>
      <c r="E33" s="571">
        <v>78172733</v>
      </c>
      <c r="F33" s="572">
        <v>47521</v>
      </c>
    </row>
    <row r="34" spans="1:6" ht="24" customHeight="1">
      <c r="A34" s="1155">
        <v>28</v>
      </c>
      <c r="B34" s="567" t="s">
        <v>284</v>
      </c>
      <c r="C34" s="570">
        <v>507</v>
      </c>
      <c r="D34" s="571">
        <v>52244</v>
      </c>
      <c r="E34" s="571">
        <v>1378268</v>
      </c>
      <c r="F34" s="572">
        <v>26381</v>
      </c>
    </row>
    <row r="35" spans="1:6" ht="24" customHeight="1">
      <c r="A35" s="1157"/>
      <c r="B35" s="566" t="s">
        <v>285</v>
      </c>
      <c r="C35" s="570">
        <v>10200</v>
      </c>
      <c r="D35" s="571">
        <v>1662704</v>
      </c>
      <c r="E35" s="571">
        <v>79984083</v>
      </c>
      <c r="F35" s="572">
        <v>48105</v>
      </c>
    </row>
    <row r="36" spans="1:6" ht="24" customHeight="1">
      <c r="A36" s="1155">
        <v>29</v>
      </c>
      <c r="B36" s="1014" t="s">
        <v>284</v>
      </c>
      <c r="C36" s="570">
        <v>525</v>
      </c>
      <c r="D36" s="571">
        <v>54295</v>
      </c>
      <c r="E36" s="571">
        <v>1506056</v>
      </c>
      <c r="F36" s="572">
        <v>27738</v>
      </c>
    </row>
    <row r="37" spans="1:6" ht="24" customHeight="1">
      <c r="A37" s="1158"/>
      <c r="B37" s="1015" t="s">
        <v>285</v>
      </c>
      <c r="C37" s="570">
        <v>10326</v>
      </c>
      <c r="D37" s="571">
        <v>1687707</v>
      </c>
      <c r="E37" s="571">
        <v>82301497</v>
      </c>
      <c r="F37" s="572">
        <v>48765</v>
      </c>
    </row>
    <row r="38" spans="1:6" ht="24" customHeight="1">
      <c r="A38" s="1159">
        <v>30</v>
      </c>
      <c r="B38" s="1016" t="s">
        <v>284</v>
      </c>
      <c r="C38" s="570">
        <v>537</v>
      </c>
      <c r="D38" s="571">
        <v>56380</v>
      </c>
      <c r="E38" s="571">
        <v>1582028</v>
      </c>
      <c r="F38" s="572">
        <v>28060</v>
      </c>
    </row>
    <row r="39" spans="1:6" ht="24" customHeight="1">
      <c r="A39" s="1157"/>
      <c r="B39" s="1017" t="s">
        <v>285</v>
      </c>
      <c r="C39" s="570">
        <v>10438</v>
      </c>
      <c r="D39" s="571">
        <v>1720290</v>
      </c>
      <c r="E39" s="571">
        <v>84755857</v>
      </c>
      <c r="F39" s="572">
        <v>49268</v>
      </c>
    </row>
    <row r="40" spans="1:6" ht="24" customHeight="1">
      <c r="A40" s="1155" t="s">
        <v>140</v>
      </c>
      <c r="B40" s="943" t="s">
        <v>284</v>
      </c>
      <c r="C40" s="570">
        <v>552</v>
      </c>
      <c r="D40" s="571">
        <v>58273</v>
      </c>
      <c r="E40" s="571">
        <v>1734895</v>
      </c>
      <c r="F40" s="572">
        <v>29772</v>
      </c>
    </row>
    <row r="41" spans="1:6" ht="24" customHeight="1">
      <c r="A41" s="1157"/>
      <c r="B41" s="942" t="s">
        <v>285</v>
      </c>
      <c r="C41" s="570">
        <v>10575</v>
      </c>
      <c r="D41" s="571">
        <v>1759307</v>
      </c>
      <c r="E41" s="571">
        <v>88685189</v>
      </c>
      <c r="F41" s="572">
        <v>50409</v>
      </c>
    </row>
    <row r="42" spans="1:6" ht="24" customHeight="1">
      <c r="A42" s="1155">
        <v>2</v>
      </c>
      <c r="B42" s="943" t="s">
        <v>284</v>
      </c>
      <c r="C42" s="570">
        <v>585</v>
      </c>
      <c r="D42" s="571">
        <v>62124</v>
      </c>
      <c r="E42" s="571">
        <v>1991221</v>
      </c>
      <c r="F42" s="572">
        <v>32052</v>
      </c>
    </row>
    <row r="43" spans="1:6" ht="24" customHeight="1">
      <c r="A43" s="1157"/>
      <c r="B43" s="942" t="s">
        <v>285</v>
      </c>
      <c r="C43" s="570">
        <v>10693</v>
      </c>
      <c r="D43" s="571">
        <v>1781989</v>
      </c>
      <c r="E43" s="571">
        <v>90988143</v>
      </c>
      <c r="F43" s="572">
        <v>51060</v>
      </c>
    </row>
    <row r="44" spans="1:6" ht="24" customHeight="1">
      <c r="A44" s="1155">
        <v>3</v>
      </c>
      <c r="B44" s="943" t="s">
        <v>284</v>
      </c>
      <c r="C44" s="570">
        <v>597</v>
      </c>
      <c r="D44" s="571">
        <v>64218</v>
      </c>
      <c r="E44" s="571">
        <v>2109184</v>
      </c>
      <c r="F44" s="572">
        <v>32844</v>
      </c>
    </row>
    <row r="45" spans="1:6" ht="24" customHeight="1">
      <c r="A45" s="1157"/>
      <c r="B45" s="942" t="s">
        <v>285</v>
      </c>
      <c r="C45" s="570">
        <v>10826</v>
      </c>
      <c r="D45" s="571">
        <v>1781541</v>
      </c>
      <c r="E45" s="571">
        <v>91101753</v>
      </c>
      <c r="F45" s="572">
        <v>51136</v>
      </c>
    </row>
    <row r="46" spans="1:6" ht="24" customHeight="1">
      <c r="A46" s="1155">
        <v>4</v>
      </c>
      <c r="B46" s="943" t="s">
        <v>284</v>
      </c>
      <c r="C46" s="570">
        <v>698</v>
      </c>
      <c r="D46" s="571">
        <v>74139</v>
      </c>
      <c r="E46" s="571">
        <v>2746877</v>
      </c>
      <c r="F46" s="572">
        <v>37050</v>
      </c>
    </row>
    <row r="47" spans="1:6" ht="24" customHeight="1">
      <c r="A47" s="1157"/>
      <c r="B47" s="942" t="s">
        <v>285</v>
      </c>
      <c r="C47" s="944">
        <v>11060</v>
      </c>
      <c r="D47" s="945">
        <v>1854876</v>
      </c>
      <c r="E47" s="945">
        <v>98276692</v>
      </c>
      <c r="F47" s="946">
        <v>52983</v>
      </c>
    </row>
    <row r="48" spans="1:6" ht="20.25" customHeight="1">
      <c r="A48" s="869" t="s">
        <v>273</v>
      </c>
      <c r="B48" s="872"/>
      <c r="C48" s="872"/>
      <c r="D48" s="872"/>
      <c r="E48" s="872"/>
      <c r="F48" s="873" t="s">
        <v>274</v>
      </c>
    </row>
  </sheetData>
  <mergeCells count="25">
    <mergeCell ref="A38:A39"/>
    <mergeCell ref="A40:A41"/>
    <mergeCell ref="A42:A43"/>
    <mergeCell ref="A44:A45"/>
    <mergeCell ref="A46:A47"/>
    <mergeCell ref="A28:A29"/>
    <mergeCell ref="A30:A31"/>
    <mergeCell ref="A32:A33"/>
    <mergeCell ref="A34:A35"/>
    <mergeCell ref="A36:A37"/>
    <mergeCell ref="A22:A23"/>
    <mergeCell ref="A24:A25"/>
    <mergeCell ref="A26:A27"/>
    <mergeCell ref="A10:A11"/>
    <mergeCell ref="A12:A13"/>
    <mergeCell ref="A14:A15"/>
    <mergeCell ref="A16:A17"/>
    <mergeCell ref="A18:A19"/>
    <mergeCell ref="A20:A21"/>
    <mergeCell ref="A8:A9"/>
    <mergeCell ref="A4:A5"/>
    <mergeCell ref="B4:B5"/>
    <mergeCell ref="C4:C5"/>
    <mergeCell ref="D4:D5"/>
    <mergeCell ref="A6:A7"/>
  </mergeCells>
  <phoneticPr fontId="3"/>
  <printOptions horizontalCentered="1"/>
  <pageMargins left="0.59055118110236227" right="0.59055118110236227" top="0.59055118110236227" bottom="0.78740157480314965" header="0" footer="0"/>
  <pageSetup paperSize="9" orientation="portrait" verticalDpi="4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view="pageBreakPreview" topLeftCell="A13" zoomScale="60" zoomScaleNormal="60" workbookViewId="0">
      <selection activeCell="A2" sqref="A2:O2"/>
    </sheetView>
  </sheetViews>
  <sheetFormatPr defaultRowHeight="12"/>
  <cols>
    <col min="1" max="3" width="9.375" style="575" customWidth="1"/>
    <col min="4" max="6" width="18.125" style="575" customWidth="1"/>
    <col min="7" max="15" width="16.375" style="575" customWidth="1"/>
    <col min="16" max="16384" width="9" style="575"/>
  </cols>
  <sheetData>
    <row r="1" spans="1:15" ht="30.75">
      <c r="A1" s="573" t="s">
        <v>294</v>
      </c>
      <c r="B1" s="574"/>
      <c r="C1" s="574"/>
      <c r="D1" s="574"/>
      <c r="E1" s="574"/>
      <c r="F1" s="574"/>
      <c r="G1" s="574"/>
      <c r="H1" s="574"/>
      <c r="I1" s="574"/>
      <c r="J1" s="574"/>
      <c r="K1" s="574"/>
      <c r="L1" s="574"/>
      <c r="M1" s="574"/>
      <c r="N1" s="574"/>
      <c r="O1" s="574"/>
    </row>
    <row r="2" spans="1:15" ht="21" customHeight="1">
      <c r="A2" s="1160" t="s">
        <v>411</v>
      </c>
      <c r="B2" s="1160"/>
      <c r="C2" s="1160"/>
      <c r="D2" s="1160"/>
      <c r="E2" s="1160"/>
      <c r="F2" s="1160"/>
      <c r="G2" s="1160"/>
      <c r="H2" s="1160"/>
      <c r="I2" s="1160"/>
      <c r="J2" s="1160"/>
      <c r="K2" s="1160"/>
      <c r="L2" s="1160"/>
      <c r="M2" s="1160"/>
      <c r="N2" s="1160"/>
      <c r="O2" s="1160"/>
    </row>
    <row r="3" spans="1:15" ht="21.75" thickBot="1">
      <c r="A3" s="576" t="s">
        <v>295</v>
      </c>
      <c r="B3" s="573"/>
      <c r="C3" s="573"/>
      <c r="D3" s="577"/>
      <c r="E3" s="577"/>
      <c r="F3" s="578"/>
      <c r="G3" s="578"/>
      <c r="H3" s="578"/>
      <c r="I3" s="578"/>
      <c r="J3" s="578"/>
      <c r="K3" s="578"/>
      <c r="L3" s="578"/>
      <c r="M3" s="578"/>
      <c r="N3" s="578"/>
      <c r="O3" s="579" t="s">
        <v>296</v>
      </c>
    </row>
    <row r="4" spans="1:15" ht="50.1" customHeight="1" thickTop="1" thickBot="1">
      <c r="A4" s="1161" t="s">
        <v>297</v>
      </c>
      <c r="B4" s="1162"/>
      <c r="C4" s="1163"/>
      <c r="D4" s="1167" t="s">
        <v>298</v>
      </c>
      <c r="E4" s="1168"/>
      <c r="F4" s="1169"/>
      <c r="G4" s="1173" t="s">
        <v>299</v>
      </c>
      <c r="H4" s="1174"/>
      <c r="I4" s="1174"/>
      <c r="J4" s="1174"/>
      <c r="K4" s="1174"/>
      <c r="L4" s="1174"/>
      <c r="M4" s="1174"/>
      <c r="N4" s="1174"/>
      <c r="O4" s="1175"/>
    </row>
    <row r="5" spans="1:15" ht="50.1" customHeight="1" thickTop="1" thickBot="1">
      <c r="A5" s="1164"/>
      <c r="B5" s="1165"/>
      <c r="C5" s="1166"/>
      <c r="D5" s="1170"/>
      <c r="E5" s="1171"/>
      <c r="F5" s="1172"/>
      <c r="G5" s="1173" t="s">
        <v>300</v>
      </c>
      <c r="H5" s="1174"/>
      <c r="I5" s="1175"/>
      <c r="J5" s="1176" t="s">
        <v>301</v>
      </c>
      <c r="K5" s="1177"/>
      <c r="L5" s="1178"/>
      <c r="M5" s="1173" t="s">
        <v>302</v>
      </c>
      <c r="N5" s="1174"/>
      <c r="O5" s="1175"/>
    </row>
    <row r="6" spans="1:15" ht="50.1" customHeight="1" thickTop="1">
      <c r="A6" s="1164"/>
      <c r="B6" s="1165"/>
      <c r="C6" s="1166"/>
      <c r="D6" s="1179" t="s">
        <v>303</v>
      </c>
      <c r="E6" s="1181" t="s">
        <v>304</v>
      </c>
      <c r="F6" s="1183" t="s">
        <v>305</v>
      </c>
      <c r="G6" s="1179" t="s">
        <v>303</v>
      </c>
      <c r="H6" s="1181" t="s">
        <v>304</v>
      </c>
      <c r="I6" s="1183" t="s">
        <v>305</v>
      </c>
      <c r="J6" s="1194" t="s">
        <v>303</v>
      </c>
      <c r="K6" s="1181" t="s">
        <v>304</v>
      </c>
      <c r="L6" s="1189" t="s">
        <v>305</v>
      </c>
      <c r="M6" s="1185" t="s">
        <v>303</v>
      </c>
      <c r="N6" s="1187" t="s">
        <v>304</v>
      </c>
      <c r="O6" s="1188" t="s">
        <v>305</v>
      </c>
    </row>
    <row r="7" spans="1:15" ht="50.1" customHeight="1">
      <c r="A7" s="1164"/>
      <c r="B7" s="1165"/>
      <c r="C7" s="1166"/>
      <c r="D7" s="1180"/>
      <c r="E7" s="1182"/>
      <c r="F7" s="1184"/>
      <c r="G7" s="1180"/>
      <c r="H7" s="1182"/>
      <c r="I7" s="1184"/>
      <c r="J7" s="1195"/>
      <c r="K7" s="1182"/>
      <c r="L7" s="1190"/>
      <c r="M7" s="1186"/>
      <c r="N7" s="1182"/>
      <c r="O7" s="1184"/>
    </row>
    <row r="8" spans="1:15" ht="50.1" customHeight="1">
      <c r="A8" s="1196" t="s">
        <v>306</v>
      </c>
      <c r="B8" s="1192"/>
      <c r="C8" s="1193"/>
      <c r="D8" s="947">
        <v>2858576.8</v>
      </c>
      <c r="E8" s="947">
        <v>28039.46</v>
      </c>
      <c r="F8" s="948">
        <f>D8+E8</f>
        <v>2886616.26</v>
      </c>
      <c r="G8" s="949">
        <v>643.69000000000005</v>
      </c>
      <c r="H8" s="947">
        <v>0</v>
      </c>
      <c r="I8" s="948">
        <v>643.69000000000005</v>
      </c>
      <c r="J8" s="950">
        <v>126636.85</v>
      </c>
      <c r="K8" s="950">
        <v>-5159.1099999999997</v>
      </c>
      <c r="L8" s="951">
        <f t="shared" ref="L8:L21" si="0">J8+K8</f>
        <v>121477.74</v>
      </c>
      <c r="M8" s="952">
        <v>127280.54</v>
      </c>
      <c r="N8" s="950">
        <f>N9+N10+N11</f>
        <v>-5159.1100000000006</v>
      </c>
      <c r="O8" s="951">
        <f>O9+O10+O11</f>
        <v>122121.43000000001</v>
      </c>
    </row>
    <row r="9" spans="1:15" ht="50.1" customHeight="1">
      <c r="A9" s="1191" t="s">
        <v>307</v>
      </c>
      <c r="B9" s="1192"/>
      <c r="C9" s="1193"/>
      <c r="D9" s="947">
        <v>16500</v>
      </c>
      <c r="E9" s="947">
        <v>0</v>
      </c>
      <c r="F9" s="948">
        <f>D9+E9</f>
        <v>16500</v>
      </c>
      <c r="G9" s="949">
        <v>0</v>
      </c>
      <c r="H9" s="947">
        <v>0</v>
      </c>
      <c r="I9" s="948">
        <v>0</v>
      </c>
      <c r="J9" s="953">
        <v>8851.73</v>
      </c>
      <c r="K9" s="953">
        <v>0</v>
      </c>
      <c r="L9" s="951">
        <f t="shared" si="0"/>
        <v>8851.73</v>
      </c>
      <c r="M9" s="952">
        <v>8851.73</v>
      </c>
      <c r="N9" s="950">
        <f>H9+K9</f>
        <v>0</v>
      </c>
      <c r="O9" s="951">
        <f>I9+L9</f>
        <v>8851.73</v>
      </c>
    </row>
    <row r="10" spans="1:15" ht="50.1" customHeight="1">
      <c r="A10" s="1191" t="s">
        <v>308</v>
      </c>
      <c r="B10" s="1192"/>
      <c r="C10" s="1193"/>
      <c r="D10" s="947">
        <v>70726.66</v>
      </c>
      <c r="E10" s="947">
        <v>0</v>
      </c>
      <c r="F10" s="948">
        <v>70726.66</v>
      </c>
      <c r="G10" s="949">
        <v>100.75</v>
      </c>
      <c r="H10" s="947">
        <v>0</v>
      </c>
      <c r="I10" s="948">
        <v>100.75</v>
      </c>
      <c r="J10" s="953">
        <v>933.46</v>
      </c>
      <c r="K10" s="953">
        <v>0</v>
      </c>
      <c r="L10" s="951">
        <f>J10+K10</f>
        <v>933.46</v>
      </c>
      <c r="M10" s="952">
        <v>1034.21</v>
      </c>
      <c r="N10" s="950">
        <f>H10+K10</f>
        <v>0</v>
      </c>
      <c r="O10" s="951">
        <f t="shared" ref="O10:O20" si="1">I10+L10</f>
        <v>1034.21</v>
      </c>
    </row>
    <row r="11" spans="1:15" ht="50.1" customHeight="1">
      <c r="A11" s="1200" t="s">
        <v>309</v>
      </c>
      <c r="B11" s="1201"/>
      <c r="C11" s="1202"/>
      <c r="D11" s="947">
        <v>2771350.14</v>
      </c>
      <c r="E11" s="947">
        <v>28039.46</v>
      </c>
      <c r="F11" s="948">
        <v>2799389.6</v>
      </c>
      <c r="G11" s="949">
        <v>542.94000000000005</v>
      </c>
      <c r="H11" s="947">
        <v>0</v>
      </c>
      <c r="I11" s="948">
        <v>542.94000000000005</v>
      </c>
      <c r="J11" s="950">
        <v>116851.66</v>
      </c>
      <c r="K11" s="950">
        <f>K12+K13+K14+K15</f>
        <v>-5159.1100000000006</v>
      </c>
      <c r="L11" s="951">
        <f t="shared" si="0"/>
        <v>111692.55</v>
      </c>
      <c r="M11" s="952">
        <v>117394.6</v>
      </c>
      <c r="N11" s="950">
        <f>SUM(N12:N15)</f>
        <v>-5159.1100000000006</v>
      </c>
      <c r="O11" s="951">
        <f>I11+L11</f>
        <v>112235.49</v>
      </c>
    </row>
    <row r="12" spans="1:15" ht="50.1" customHeight="1">
      <c r="A12" s="580"/>
      <c r="B12" s="1192" t="s">
        <v>310</v>
      </c>
      <c r="C12" s="1193"/>
      <c r="D12" s="947">
        <v>205293.91</v>
      </c>
      <c r="E12" s="947">
        <v>0</v>
      </c>
      <c r="F12" s="948">
        <v>205293.91</v>
      </c>
      <c r="G12" s="949">
        <v>0</v>
      </c>
      <c r="H12" s="947">
        <v>0</v>
      </c>
      <c r="I12" s="948">
        <v>0</v>
      </c>
      <c r="J12" s="953">
        <v>59861.15</v>
      </c>
      <c r="K12" s="953">
        <v>-5330.02</v>
      </c>
      <c r="L12" s="951">
        <f t="shared" si="0"/>
        <v>54531.130000000005</v>
      </c>
      <c r="M12" s="952">
        <v>59861.15</v>
      </c>
      <c r="N12" s="950">
        <f>H12+K12</f>
        <v>-5330.02</v>
      </c>
      <c r="O12" s="951">
        <f>I12+L12</f>
        <v>54531.130000000005</v>
      </c>
    </row>
    <row r="13" spans="1:15" ht="50.1" customHeight="1">
      <c r="A13" s="580"/>
      <c r="B13" s="1192" t="s">
        <v>311</v>
      </c>
      <c r="C13" s="1193"/>
      <c r="D13" s="947">
        <v>6876.21</v>
      </c>
      <c r="E13" s="947">
        <v>0</v>
      </c>
      <c r="F13" s="948">
        <v>6876.21</v>
      </c>
      <c r="G13" s="949">
        <v>0</v>
      </c>
      <c r="H13" s="947">
        <v>0</v>
      </c>
      <c r="I13" s="948">
        <v>0</v>
      </c>
      <c r="J13" s="953">
        <v>3827.79</v>
      </c>
      <c r="K13" s="953">
        <v>0</v>
      </c>
      <c r="L13" s="951">
        <f t="shared" si="0"/>
        <v>3827.79</v>
      </c>
      <c r="M13" s="952">
        <v>3827.79</v>
      </c>
      <c r="N13" s="950">
        <f>H13+K13</f>
        <v>0</v>
      </c>
      <c r="O13" s="951">
        <f t="shared" si="1"/>
        <v>3827.79</v>
      </c>
    </row>
    <row r="14" spans="1:15" ht="50.1" customHeight="1">
      <c r="A14" s="580"/>
      <c r="B14" s="1192" t="s">
        <v>312</v>
      </c>
      <c r="C14" s="1193"/>
      <c r="D14" s="947">
        <v>534472.59</v>
      </c>
      <c r="E14" s="947">
        <v>3995</v>
      </c>
      <c r="F14" s="948">
        <v>538467.59</v>
      </c>
      <c r="G14" s="949">
        <v>0</v>
      </c>
      <c r="H14" s="947">
        <v>0</v>
      </c>
      <c r="I14" s="948">
        <v>0</v>
      </c>
      <c r="J14" s="953">
        <v>3668.5</v>
      </c>
      <c r="K14" s="953">
        <v>9</v>
      </c>
      <c r="L14" s="951">
        <f t="shared" si="0"/>
        <v>3677.5</v>
      </c>
      <c r="M14" s="952">
        <v>3668.5</v>
      </c>
      <c r="N14" s="950">
        <f>H14+K14</f>
        <v>9</v>
      </c>
      <c r="O14" s="951">
        <f t="shared" si="1"/>
        <v>3677.5</v>
      </c>
    </row>
    <row r="15" spans="1:15" ht="50.1" customHeight="1">
      <c r="A15" s="581"/>
      <c r="B15" s="1192" t="s">
        <v>313</v>
      </c>
      <c r="C15" s="1193"/>
      <c r="D15" s="947">
        <v>2024707.43</v>
      </c>
      <c r="E15" s="947">
        <v>24044.46</v>
      </c>
      <c r="F15" s="948">
        <v>2048751.89</v>
      </c>
      <c r="G15" s="949">
        <v>542.94000000000005</v>
      </c>
      <c r="H15" s="947">
        <v>0</v>
      </c>
      <c r="I15" s="948">
        <v>542.94000000000005</v>
      </c>
      <c r="J15" s="953">
        <v>49494.22</v>
      </c>
      <c r="K15" s="953">
        <v>161.91</v>
      </c>
      <c r="L15" s="951">
        <f t="shared" si="0"/>
        <v>49656.130000000005</v>
      </c>
      <c r="M15" s="952">
        <v>50037.16</v>
      </c>
      <c r="N15" s="950">
        <f>H15+K15</f>
        <v>161.91</v>
      </c>
      <c r="O15" s="951">
        <f t="shared" si="1"/>
        <v>50199.070000000007</v>
      </c>
    </row>
    <row r="16" spans="1:15" ht="50.1" customHeight="1">
      <c r="A16" s="1191" t="s">
        <v>314</v>
      </c>
      <c r="B16" s="1192"/>
      <c r="C16" s="1193"/>
      <c r="D16" s="947">
        <v>4721026.9000000004</v>
      </c>
      <c r="E16" s="947">
        <v>-353.05</v>
      </c>
      <c r="F16" s="948">
        <v>4720673.8499999996</v>
      </c>
      <c r="G16" s="949">
        <v>0</v>
      </c>
      <c r="H16" s="947">
        <v>0</v>
      </c>
      <c r="I16" s="948">
        <v>0</v>
      </c>
      <c r="J16" s="950">
        <v>4.93</v>
      </c>
      <c r="K16" s="950">
        <f>K17+K18+K19+K20</f>
        <v>0</v>
      </c>
      <c r="L16" s="951">
        <f t="shared" si="0"/>
        <v>4.93</v>
      </c>
      <c r="M16" s="952">
        <v>4.93</v>
      </c>
      <c r="N16" s="950">
        <f>SUM(N17:N20)</f>
        <v>0</v>
      </c>
      <c r="O16" s="951">
        <f t="shared" si="1"/>
        <v>4.93</v>
      </c>
    </row>
    <row r="17" spans="1:15" ht="50.1" customHeight="1">
      <c r="A17" s="580"/>
      <c r="B17" s="582" t="s">
        <v>315</v>
      </c>
      <c r="C17" s="583"/>
      <c r="D17" s="947">
        <v>26636.09</v>
      </c>
      <c r="E17" s="947">
        <v>-20.9</v>
      </c>
      <c r="F17" s="948">
        <v>26615.19</v>
      </c>
      <c r="G17" s="949">
        <v>0</v>
      </c>
      <c r="H17" s="947">
        <v>0</v>
      </c>
      <c r="I17" s="948">
        <v>0</v>
      </c>
      <c r="J17" s="953">
        <v>0</v>
      </c>
      <c r="K17" s="953">
        <v>0</v>
      </c>
      <c r="L17" s="951">
        <f t="shared" si="0"/>
        <v>0</v>
      </c>
      <c r="M17" s="952">
        <v>0</v>
      </c>
      <c r="N17" s="950">
        <f>H17+K17</f>
        <v>0</v>
      </c>
      <c r="O17" s="951">
        <f>I17+L17</f>
        <v>0</v>
      </c>
    </row>
    <row r="18" spans="1:15" ht="50.1" customHeight="1">
      <c r="A18" s="580"/>
      <c r="B18" s="582" t="s">
        <v>316</v>
      </c>
      <c r="C18" s="583"/>
      <c r="D18" s="947">
        <v>3260.72</v>
      </c>
      <c r="E18" s="947">
        <v>0</v>
      </c>
      <c r="F18" s="948">
        <v>3260.72</v>
      </c>
      <c r="G18" s="949">
        <v>0</v>
      </c>
      <c r="H18" s="947">
        <v>0</v>
      </c>
      <c r="I18" s="948">
        <v>0</v>
      </c>
      <c r="J18" s="953">
        <v>0</v>
      </c>
      <c r="K18" s="953">
        <v>0</v>
      </c>
      <c r="L18" s="951">
        <f t="shared" si="0"/>
        <v>0</v>
      </c>
      <c r="M18" s="952">
        <v>0</v>
      </c>
      <c r="N18" s="950">
        <f>H18+K18</f>
        <v>0</v>
      </c>
      <c r="O18" s="951">
        <f t="shared" si="1"/>
        <v>0</v>
      </c>
    </row>
    <row r="19" spans="1:15" ht="50.1" customHeight="1">
      <c r="A19" s="580"/>
      <c r="B19" s="582" t="s">
        <v>317</v>
      </c>
      <c r="C19" s="583"/>
      <c r="D19" s="947">
        <v>3250360</v>
      </c>
      <c r="E19" s="947">
        <v>0</v>
      </c>
      <c r="F19" s="948">
        <v>3250360</v>
      </c>
      <c r="G19" s="949">
        <v>0</v>
      </c>
      <c r="H19" s="947">
        <v>0</v>
      </c>
      <c r="I19" s="948">
        <v>0</v>
      </c>
      <c r="J19" s="953">
        <v>0</v>
      </c>
      <c r="K19" s="953">
        <v>0</v>
      </c>
      <c r="L19" s="951">
        <f t="shared" si="0"/>
        <v>0</v>
      </c>
      <c r="M19" s="952">
        <v>0</v>
      </c>
      <c r="N19" s="950">
        <f>H19+K19</f>
        <v>0</v>
      </c>
      <c r="O19" s="951">
        <f t="shared" si="1"/>
        <v>0</v>
      </c>
    </row>
    <row r="20" spans="1:15" ht="50.1" customHeight="1" thickBot="1">
      <c r="A20" s="584"/>
      <c r="B20" s="585" t="s">
        <v>318</v>
      </c>
      <c r="C20" s="586"/>
      <c r="D20" s="954">
        <v>1440770.09</v>
      </c>
      <c r="E20" s="954">
        <v>-332.15</v>
      </c>
      <c r="F20" s="955">
        <v>1440437.94</v>
      </c>
      <c r="G20" s="956">
        <v>0</v>
      </c>
      <c r="H20" s="954">
        <v>0</v>
      </c>
      <c r="I20" s="955">
        <v>0</v>
      </c>
      <c r="J20" s="957">
        <v>4.93</v>
      </c>
      <c r="K20" s="957">
        <v>0</v>
      </c>
      <c r="L20" s="958">
        <f t="shared" si="0"/>
        <v>4.93</v>
      </c>
      <c r="M20" s="959">
        <v>4.93</v>
      </c>
      <c r="N20" s="960">
        <f>H20+K20</f>
        <v>0</v>
      </c>
      <c r="O20" s="958">
        <f t="shared" si="1"/>
        <v>4.93</v>
      </c>
    </row>
    <row r="21" spans="1:15" ht="50.1" customHeight="1" thickTop="1" thickBot="1">
      <c r="A21" s="1197" t="s">
        <v>319</v>
      </c>
      <c r="B21" s="1198"/>
      <c r="C21" s="1199"/>
      <c r="D21" s="961">
        <v>7579603.7000000002</v>
      </c>
      <c r="E21" s="962">
        <v>27686.41</v>
      </c>
      <c r="F21" s="963">
        <v>7607290.1100000003</v>
      </c>
      <c r="G21" s="961">
        <v>643.69000000000005</v>
      </c>
      <c r="H21" s="962">
        <v>0</v>
      </c>
      <c r="I21" s="963">
        <v>643.69000000000005</v>
      </c>
      <c r="J21" s="964">
        <f>J16+J8</f>
        <v>126641.78</v>
      </c>
      <c r="K21" s="965">
        <f t="shared" ref="K21:O21" si="2">K8+K16</f>
        <v>-5159.1099999999997</v>
      </c>
      <c r="L21" s="966">
        <f t="shared" si="0"/>
        <v>121482.67</v>
      </c>
      <c r="M21" s="967">
        <f>M16+M8</f>
        <v>127285.46999999999</v>
      </c>
      <c r="N21" s="965">
        <f t="shared" si="2"/>
        <v>-5159.1100000000006</v>
      </c>
      <c r="O21" s="966">
        <f t="shared" si="2"/>
        <v>122126.36</v>
      </c>
    </row>
    <row r="22" spans="1:15" ht="18" thickTop="1">
      <c r="A22" s="587" t="s">
        <v>320</v>
      </c>
      <c r="B22" s="588"/>
      <c r="C22" s="588"/>
      <c r="D22" s="588"/>
      <c r="E22" s="588"/>
      <c r="F22" s="588"/>
      <c r="G22" s="588"/>
      <c r="H22" s="588"/>
      <c r="I22" s="588"/>
      <c r="J22" s="588"/>
      <c r="K22" s="588"/>
      <c r="L22" s="588"/>
      <c r="M22" s="588"/>
      <c r="N22" s="588"/>
      <c r="O22" s="589" t="s">
        <v>515</v>
      </c>
    </row>
    <row r="23" spans="1:15">
      <c r="A23" s="588"/>
      <c r="B23" s="588"/>
      <c r="C23" s="588"/>
      <c r="D23" s="588"/>
      <c r="E23" s="588"/>
      <c r="F23" s="588"/>
      <c r="G23" s="588"/>
      <c r="H23" s="588"/>
      <c r="I23" s="588"/>
      <c r="J23" s="588"/>
      <c r="K23" s="588"/>
      <c r="L23" s="588"/>
      <c r="M23" s="588"/>
      <c r="N23" s="588"/>
      <c r="O23" s="588"/>
    </row>
  </sheetData>
  <mergeCells count="29">
    <mergeCell ref="A21:C21"/>
    <mergeCell ref="A11:C11"/>
    <mergeCell ref="B12:C12"/>
    <mergeCell ref="B13:C13"/>
    <mergeCell ref="B14:C14"/>
    <mergeCell ref="B15:C15"/>
    <mergeCell ref="A16:C16"/>
    <mergeCell ref="A10:C10"/>
    <mergeCell ref="G6:G7"/>
    <mergeCell ref="H6:H7"/>
    <mergeCell ref="I6:I7"/>
    <mergeCell ref="J6:J7"/>
    <mergeCell ref="A8:C8"/>
    <mergeCell ref="A9:C9"/>
    <mergeCell ref="A2:O2"/>
    <mergeCell ref="A4:C7"/>
    <mergeCell ref="D4:F5"/>
    <mergeCell ref="G4:O4"/>
    <mergeCell ref="G5:I5"/>
    <mergeCell ref="J5:L5"/>
    <mergeCell ref="M5:O5"/>
    <mergeCell ref="D6:D7"/>
    <mergeCell ref="E6:E7"/>
    <mergeCell ref="F6:F7"/>
    <mergeCell ref="M6:M7"/>
    <mergeCell ref="N6:N7"/>
    <mergeCell ref="O6:O7"/>
    <mergeCell ref="K6:K7"/>
    <mergeCell ref="L6:L7"/>
  </mergeCells>
  <phoneticPr fontId="3"/>
  <pageMargins left="0.59055118110236227" right="0" top="0" bottom="0" header="0" footer="0"/>
  <pageSetup paperSize="8" scale="84" orientation="landscape" verticalDpi="1200" r:id="rId1"/>
  <ignoredErrors>
    <ignoredError sqref="N11:N21"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3"/>
  <sheetViews>
    <sheetView view="pageBreakPreview" topLeftCell="A16" zoomScaleSheetLayoutView="100" workbookViewId="0">
      <selection activeCell="B36" sqref="B36"/>
    </sheetView>
  </sheetViews>
  <sheetFormatPr defaultColWidth="10" defaultRowHeight="11.25"/>
  <cols>
    <col min="1" max="1" width="1.625" style="590" customWidth="1"/>
    <col min="2" max="2" width="4.125" style="590" customWidth="1"/>
    <col min="3" max="3" width="22.625" style="590" customWidth="1"/>
    <col min="4" max="4" width="10" style="590" customWidth="1"/>
    <col min="5" max="5" width="12.875" style="590" customWidth="1"/>
    <col min="6" max="6" width="6.375" style="590" customWidth="1"/>
    <col min="7" max="7" width="12.875" style="590" customWidth="1"/>
    <col min="8" max="8" width="6.375" style="590" customWidth="1"/>
    <col min="9" max="9" width="12.875" style="590" customWidth="1"/>
    <col min="10" max="10" width="6.375" style="590" customWidth="1"/>
    <col min="11" max="11" width="12.875" style="590" customWidth="1"/>
    <col min="12" max="12" width="6.375" style="590" customWidth="1"/>
    <col min="13" max="13" width="12.875" style="590" customWidth="1"/>
    <col min="14" max="14" width="6.375" style="590" customWidth="1"/>
    <col min="15" max="16384" width="10" style="590"/>
  </cols>
  <sheetData>
    <row r="1" spans="1:16" ht="12.75" customHeight="1"/>
    <row r="2" spans="1:16" s="591" customFormat="1" ht="17.25">
      <c r="A2" s="1222" t="s">
        <v>412</v>
      </c>
      <c r="B2" s="1222"/>
      <c r="C2" s="1222"/>
      <c r="D2" s="1222"/>
      <c r="E2" s="1223"/>
      <c r="F2" s="1223"/>
      <c r="G2" s="1223"/>
      <c r="H2" s="1223"/>
      <c r="I2" s="1223"/>
      <c r="J2" s="1223"/>
      <c r="K2" s="1223"/>
      <c r="L2" s="1223"/>
      <c r="M2" s="1223"/>
      <c r="N2" s="1223"/>
    </row>
    <row r="3" spans="1:16" s="591" customFormat="1" ht="18" customHeight="1">
      <c r="A3" s="1018"/>
      <c r="B3" s="1018"/>
      <c r="C3" s="1019"/>
      <c r="D3" s="1019"/>
      <c r="E3" s="1018"/>
      <c r="F3" s="1018"/>
      <c r="G3" s="1018"/>
      <c r="H3" s="1020"/>
      <c r="I3" s="1018"/>
      <c r="J3" s="1020"/>
      <c r="K3" s="1018"/>
      <c r="L3" s="1020"/>
      <c r="M3" s="1018"/>
      <c r="N3" s="1020" t="s">
        <v>321</v>
      </c>
    </row>
    <row r="4" spans="1:16" s="591" customFormat="1" ht="18" customHeight="1">
      <c r="A4" s="1213" t="s">
        <v>226</v>
      </c>
      <c r="B4" s="1214"/>
      <c r="C4" s="1214"/>
      <c r="D4" s="1215"/>
      <c r="E4" s="1205" t="s">
        <v>64</v>
      </c>
      <c r="F4" s="1205"/>
      <c r="G4" s="1205" t="s">
        <v>354</v>
      </c>
      <c r="H4" s="1205"/>
      <c r="I4" s="1205" t="s">
        <v>66</v>
      </c>
      <c r="J4" s="1205"/>
      <c r="K4" s="1205" t="s">
        <v>67</v>
      </c>
      <c r="L4" s="1205"/>
      <c r="M4" s="1205" t="s">
        <v>68</v>
      </c>
      <c r="N4" s="1205"/>
    </row>
    <row r="5" spans="1:16" s="591" customFormat="1" ht="18" customHeight="1">
      <c r="A5" s="1206" t="s">
        <v>322</v>
      </c>
      <c r="B5" s="1207"/>
      <c r="C5" s="1207"/>
      <c r="D5" s="1208"/>
      <c r="E5" s="1021" t="s">
        <v>323</v>
      </c>
      <c r="F5" s="1022" t="s">
        <v>76</v>
      </c>
      <c r="G5" s="1023" t="s">
        <v>323</v>
      </c>
      <c r="H5" s="1024" t="s">
        <v>76</v>
      </c>
      <c r="I5" s="1021" t="s">
        <v>323</v>
      </c>
      <c r="J5" s="1022" t="s">
        <v>76</v>
      </c>
      <c r="K5" s="1023" t="s">
        <v>323</v>
      </c>
      <c r="L5" s="1024" t="s">
        <v>76</v>
      </c>
      <c r="M5" s="1021" t="s">
        <v>323</v>
      </c>
      <c r="N5" s="1022" t="s">
        <v>76</v>
      </c>
    </row>
    <row r="6" spans="1:16" s="591" customFormat="1" ht="18" customHeight="1">
      <c r="A6" s="1025"/>
      <c r="B6" s="1209" t="s">
        <v>324</v>
      </c>
      <c r="C6" s="1210"/>
      <c r="D6" s="1026"/>
      <c r="E6" s="1027">
        <f>E7+E16</f>
        <v>15715197</v>
      </c>
      <c r="F6" s="1028">
        <v>100</v>
      </c>
      <c r="G6" s="1029">
        <f>G7+G16</f>
        <v>16701972</v>
      </c>
      <c r="H6" s="1030">
        <f>ROUND((G6/$G$6),3)*100</f>
        <v>100</v>
      </c>
      <c r="I6" s="1031">
        <f>I7+I16</f>
        <v>21747005</v>
      </c>
      <c r="J6" s="1032">
        <f>ROUND((I6/$I$6),3)*100</f>
        <v>100</v>
      </c>
      <c r="K6" s="1029">
        <f>K7+K16</f>
        <v>20184960</v>
      </c>
      <c r="L6" s="1030">
        <f>ROUND((K6/$K$6),3)*100</f>
        <v>100</v>
      </c>
      <c r="M6" s="1031">
        <f>M7+M16</f>
        <v>21396603</v>
      </c>
      <c r="N6" s="1032">
        <f>ROUND((M6/$M$6),3)*100</f>
        <v>100</v>
      </c>
    </row>
    <row r="7" spans="1:16" s="591" customFormat="1" ht="18" customHeight="1">
      <c r="A7" s="1033" t="s">
        <v>325</v>
      </c>
      <c r="B7" s="1034"/>
      <c r="C7" s="1034"/>
      <c r="D7" s="1035"/>
      <c r="E7" s="1027">
        <f>SUM(E8:E15)</f>
        <v>7313496</v>
      </c>
      <c r="F7" s="1028">
        <v>46.5</v>
      </c>
      <c r="G7" s="1029">
        <f>SUM(G8:G15)</f>
        <v>7417635</v>
      </c>
      <c r="H7" s="1030">
        <f>ROUND((G7/$G$6),3)*100</f>
        <v>44.4</v>
      </c>
      <c r="I7" s="1031">
        <f>SUM(I8:I15)</f>
        <v>7834622</v>
      </c>
      <c r="J7" s="1032">
        <f>ROUND((I7/$I$6),3)*100</f>
        <v>36</v>
      </c>
      <c r="K7" s="1029">
        <f>SUM(K8:K15)</f>
        <v>8300550</v>
      </c>
      <c r="L7" s="1030">
        <f t="shared" ref="L7:L33" si="0">ROUND((K7/$K$6),3)*100</f>
        <v>41.099999999999994</v>
      </c>
      <c r="M7" s="1031">
        <f>SUM(M8:M15)</f>
        <v>10031593</v>
      </c>
      <c r="N7" s="1032">
        <f t="shared" ref="N7:N33" si="1">ROUND((M7/$M$6),3)*100</f>
        <v>46.9</v>
      </c>
    </row>
    <row r="8" spans="1:16" s="591" customFormat="1" ht="18" customHeight="1">
      <c r="A8" s="1025"/>
      <c r="B8" s="1211" t="s">
        <v>326</v>
      </c>
      <c r="C8" s="1212"/>
      <c r="D8" s="1026"/>
      <c r="E8" s="1036">
        <v>4302612</v>
      </c>
      <c r="F8" s="1037">
        <v>27.4</v>
      </c>
      <c r="G8" s="1038">
        <v>4334876</v>
      </c>
      <c r="H8" s="1039">
        <f t="shared" ref="H8:H33" si="2">ROUND((G8/$G$6),3)*100</f>
        <v>26</v>
      </c>
      <c r="I8" s="1040">
        <v>4479786</v>
      </c>
      <c r="J8" s="1041">
        <f t="shared" ref="J8:J33" si="3">ROUND((I8/$I$6),3)*100</f>
        <v>20.599999999999998</v>
      </c>
      <c r="K8" s="1038">
        <v>4532892</v>
      </c>
      <c r="L8" s="1039">
        <f t="shared" si="0"/>
        <v>22.5</v>
      </c>
      <c r="M8" s="1040">
        <v>4795093</v>
      </c>
      <c r="N8" s="1041">
        <f t="shared" si="1"/>
        <v>22.400000000000002</v>
      </c>
    </row>
    <row r="9" spans="1:16" s="591" customFormat="1" ht="18" customHeight="1">
      <c r="A9" s="1042"/>
      <c r="B9" s="1203" t="s">
        <v>327</v>
      </c>
      <c r="C9" s="1204"/>
      <c r="D9" s="1043"/>
      <c r="E9" s="1044">
        <v>654086</v>
      </c>
      <c r="F9" s="1045">
        <v>4.2</v>
      </c>
      <c r="G9" s="1046">
        <v>723017</v>
      </c>
      <c r="H9" s="1047">
        <f t="shared" si="2"/>
        <v>4.3</v>
      </c>
      <c r="I9" s="1048">
        <v>720214</v>
      </c>
      <c r="J9" s="1049">
        <f t="shared" si="3"/>
        <v>3.3000000000000003</v>
      </c>
      <c r="K9" s="1046">
        <v>772901</v>
      </c>
      <c r="L9" s="1047">
        <f t="shared" si="0"/>
        <v>3.8</v>
      </c>
      <c r="M9" s="1048">
        <v>741036</v>
      </c>
      <c r="N9" s="1049">
        <f t="shared" si="1"/>
        <v>3.5000000000000004</v>
      </c>
    </row>
    <row r="10" spans="1:16" s="591" customFormat="1" ht="18" customHeight="1">
      <c r="A10" s="1042"/>
      <c r="B10" s="1203" t="s">
        <v>328</v>
      </c>
      <c r="C10" s="1204"/>
      <c r="D10" s="1043"/>
      <c r="E10" s="1044">
        <v>150891</v>
      </c>
      <c r="F10" s="1045">
        <v>1</v>
      </c>
      <c r="G10" s="1046">
        <v>173801</v>
      </c>
      <c r="H10" s="1047">
        <f t="shared" si="2"/>
        <v>1</v>
      </c>
      <c r="I10" s="1048">
        <v>181299</v>
      </c>
      <c r="J10" s="1049">
        <f t="shared" si="3"/>
        <v>0.8</v>
      </c>
      <c r="K10" s="1046">
        <v>167189</v>
      </c>
      <c r="L10" s="1047">
        <f t="shared" si="0"/>
        <v>0.8</v>
      </c>
      <c r="M10" s="1048">
        <v>443252</v>
      </c>
      <c r="N10" s="1049">
        <f t="shared" si="1"/>
        <v>2.1</v>
      </c>
    </row>
    <row r="11" spans="1:16" s="591" customFormat="1" ht="18" customHeight="1">
      <c r="A11" s="1042"/>
      <c r="B11" s="1203" t="s">
        <v>329</v>
      </c>
      <c r="C11" s="1204"/>
      <c r="D11" s="1043"/>
      <c r="E11" s="1044">
        <v>529791</v>
      </c>
      <c r="F11" s="1045">
        <v>3.4</v>
      </c>
      <c r="G11" s="1046">
        <v>544509</v>
      </c>
      <c r="H11" s="1047">
        <f t="shared" si="2"/>
        <v>3.3000000000000003</v>
      </c>
      <c r="I11" s="1048">
        <v>583863</v>
      </c>
      <c r="J11" s="1049">
        <f t="shared" si="3"/>
        <v>2.7</v>
      </c>
      <c r="K11" s="1046">
        <v>681206</v>
      </c>
      <c r="L11" s="1047">
        <f t="shared" si="0"/>
        <v>3.4000000000000004</v>
      </c>
      <c r="M11" s="1048">
        <v>614045</v>
      </c>
      <c r="N11" s="1049">
        <f t="shared" si="1"/>
        <v>2.9000000000000004</v>
      </c>
    </row>
    <row r="12" spans="1:16" s="591" customFormat="1" ht="18" customHeight="1">
      <c r="A12" s="1042"/>
      <c r="B12" s="1203" t="s">
        <v>330</v>
      </c>
      <c r="C12" s="1204"/>
      <c r="D12" s="1043"/>
      <c r="E12" s="1044">
        <v>672660</v>
      </c>
      <c r="F12" s="1045">
        <v>4.3</v>
      </c>
      <c r="G12" s="1046">
        <v>649334</v>
      </c>
      <c r="H12" s="1047">
        <f t="shared" si="2"/>
        <v>3.9</v>
      </c>
      <c r="I12" s="1048">
        <v>976570</v>
      </c>
      <c r="J12" s="1049">
        <f t="shared" si="3"/>
        <v>4.5</v>
      </c>
      <c r="K12" s="1046">
        <v>1222387</v>
      </c>
      <c r="L12" s="1047">
        <f t="shared" si="0"/>
        <v>6.1</v>
      </c>
      <c r="M12" s="1048">
        <v>2358779</v>
      </c>
      <c r="N12" s="1049">
        <f t="shared" si="1"/>
        <v>11</v>
      </c>
    </row>
    <row r="13" spans="1:16" s="591" customFormat="1" ht="18" customHeight="1">
      <c r="A13" s="1042"/>
      <c r="B13" s="1203" t="s">
        <v>331</v>
      </c>
      <c r="C13" s="1204"/>
      <c r="D13" s="1043"/>
      <c r="E13" s="1044">
        <f>184950+337300</f>
        <v>522250</v>
      </c>
      <c r="F13" s="1045">
        <v>3.3</v>
      </c>
      <c r="G13" s="1046">
        <f>141888+341350</f>
        <v>483238</v>
      </c>
      <c r="H13" s="1047">
        <f t="shared" si="2"/>
        <v>2.9000000000000004</v>
      </c>
      <c r="I13" s="1048">
        <f>89780+313320</f>
        <v>403100</v>
      </c>
      <c r="J13" s="1049">
        <f t="shared" si="3"/>
        <v>1.9</v>
      </c>
      <c r="K13" s="1046">
        <f>92355+132476</f>
        <v>224831</v>
      </c>
      <c r="L13" s="1047">
        <f t="shared" si="0"/>
        <v>1.0999999999999999</v>
      </c>
      <c r="M13" s="1048">
        <f>113096+131176</f>
        <v>244272</v>
      </c>
      <c r="N13" s="1049">
        <f t="shared" si="1"/>
        <v>1.0999999999999999</v>
      </c>
    </row>
    <row r="14" spans="1:16" s="591" customFormat="1" ht="18" customHeight="1">
      <c r="A14" s="1042"/>
      <c r="B14" s="1203" t="s">
        <v>332</v>
      </c>
      <c r="C14" s="1204"/>
      <c r="D14" s="1043"/>
      <c r="E14" s="1044">
        <v>181118</v>
      </c>
      <c r="F14" s="1045">
        <v>1.2</v>
      </c>
      <c r="G14" s="1046">
        <v>280540</v>
      </c>
      <c r="H14" s="1047">
        <f t="shared" si="2"/>
        <v>1.7000000000000002</v>
      </c>
      <c r="I14" s="1048">
        <v>279138</v>
      </c>
      <c r="J14" s="1049">
        <f t="shared" si="3"/>
        <v>1.3</v>
      </c>
      <c r="K14" s="1046">
        <v>513213</v>
      </c>
      <c r="L14" s="1047">
        <f t="shared" si="0"/>
        <v>2.5</v>
      </c>
      <c r="M14" s="1048">
        <v>676557</v>
      </c>
      <c r="N14" s="1049">
        <f t="shared" si="1"/>
        <v>3.2</v>
      </c>
    </row>
    <row r="15" spans="1:16" s="591" customFormat="1" ht="18" customHeight="1">
      <c r="A15" s="1050"/>
      <c r="B15" s="1220" t="s">
        <v>333</v>
      </c>
      <c r="C15" s="1221"/>
      <c r="D15" s="1051"/>
      <c r="E15" s="1052">
        <v>300088</v>
      </c>
      <c r="F15" s="1053">
        <v>1.9</v>
      </c>
      <c r="G15" s="1054">
        <f>228320</f>
        <v>228320</v>
      </c>
      <c r="H15" s="1055">
        <f t="shared" si="2"/>
        <v>1.4000000000000001</v>
      </c>
      <c r="I15" s="1056">
        <v>210652</v>
      </c>
      <c r="J15" s="1057">
        <f t="shared" si="3"/>
        <v>1</v>
      </c>
      <c r="K15" s="1054">
        <v>185931</v>
      </c>
      <c r="L15" s="1055">
        <f t="shared" si="0"/>
        <v>0.89999999999999991</v>
      </c>
      <c r="M15" s="1056">
        <v>158559</v>
      </c>
      <c r="N15" s="1057">
        <f t="shared" si="1"/>
        <v>0.70000000000000007</v>
      </c>
      <c r="P15" s="601"/>
    </row>
    <row r="16" spans="1:16" s="591" customFormat="1" ht="18" customHeight="1">
      <c r="A16" s="1033" t="s">
        <v>334</v>
      </c>
      <c r="B16" s="1034"/>
      <c r="C16" s="1058"/>
      <c r="D16" s="1059"/>
      <c r="E16" s="1027">
        <f>SUM(E17:E33)</f>
        <v>8401701</v>
      </c>
      <c r="F16" s="1028">
        <v>53.5</v>
      </c>
      <c r="G16" s="1029">
        <f>SUM(G17:G33)</f>
        <v>9284337</v>
      </c>
      <c r="H16" s="1030">
        <f t="shared" si="2"/>
        <v>55.600000000000009</v>
      </c>
      <c r="I16" s="1031">
        <f>SUM(I17:I33)</f>
        <v>13912383</v>
      </c>
      <c r="J16" s="1032">
        <f t="shared" si="3"/>
        <v>64</v>
      </c>
      <c r="K16" s="1029">
        <f>SUM(K17:K33)</f>
        <v>11884410</v>
      </c>
      <c r="L16" s="1030">
        <f t="shared" si="0"/>
        <v>58.9</v>
      </c>
      <c r="M16" s="1031">
        <f>SUM(M17:M33)</f>
        <v>11365010</v>
      </c>
      <c r="N16" s="1032">
        <f t="shared" si="1"/>
        <v>53.1</v>
      </c>
    </row>
    <row r="17" spans="1:19" s="591" customFormat="1" ht="18" customHeight="1">
      <c r="A17" s="1025"/>
      <c r="B17" s="1211" t="s">
        <v>335</v>
      </c>
      <c r="C17" s="1212"/>
      <c r="D17" s="1026"/>
      <c r="E17" s="1036">
        <v>77051</v>
      </c>
      <c r="F17" s="1037">
        <v>5</v>
      </c>
      <c r="G17" s="1038">
        <v>83285</v>
      </c>
      <c r="H17" s="1039">
        <f t="shared" si="2"/>
        <v>0.5</v>
      </c>
      <c r="I17" s="1040">
        <v>83400</v>
      </c>
      <c r="J17" s="1041">
        <f t="shared" si="3"/>
        <v>0.4</v>
      </c>
      <c r="K17" s="1038">
        <v>84710</v>
      </c>
      <c r="L17" s="1039">
        <f t="shared" si="0"/>
        <v>0.4</v>
      </c>
      <c r="M17" s="1040">
        <v>87465</v>
      </c>
      <c r="N17" s="1041">
        <f t="shared" si="1"/>
        <v>0.4</v>
      </c>
      <c r="Q17" s="601"/>
    </row>
    <row r="18" spans="1:19" s="591" customFormat="1" ht="18" customHeight="1">
      <c r="A18" s="1042"/>
      <c r="B18" s="1203" t="s">
        <v>336</v>
      </c>
      <c r="C18" s="1204"/>
      <c r="D18" s="1043"/>
      <c r="E18" s="1044">
        <v>3030</v>
      </c>
      <c r="F18" s="1045">
        <v>0</v>
      </c>
      <c r="G18" s="1046">
        <v>1893</v>
      </c>
      <c r="H18" s="1047">
        <f t="shared" si="2"/>
        <v>0</v>
      </c>
      <c r="I18" s="1048">
        <v>1962</v>
      </c>
      <c r="J18" s="1049">
        <f t="shared" si="3"/>
        <v>0</v>
      </c>
      <c r="K18" s="1046">
        <v>1644</v>
      </c>
      <c r="L18" s="1047">
        <f t="shared" si="0"/>
        <v>0</v>
      </c>
      <c r="M18" s="1048">
        <v>879</v>
      </c>
      <c r="N18" s="1049">
        <f t="shared" si="1"/>
        <v>0</v>
      </c>
    </row>
    <row r="19" spans="1:19" s="591" customFormat="1" ht="18" customHeight="1">
      <c r="A19" s="1042"/>
      <c r="B19" s="1203" t="s">
        <v>337</v>
      </c>
      <c r="C19" s="1204"/>
      <c r="D19" s="1043"/>
      <c r="E19" s="1044">
        <v>5026</v>
      </c>
      <c r="F19" s="1045">
        <v>0</v>
      </c>
      <c r="G19" s="1046">
        <v>6735</v>
      </c>
      <c r="H19" s="1047">
        <f t="shared" si="2"/>
        <v>0</v>
      </c>
      <c r="I19" s="1048">
        <v>5858</v>
      </c>
      <c r="J19" s="1049">
        <f t="shared" si="3"/>
        <v>0</v>
      </c>
      <c r="K19" s="1046">
        <v>9661</v>
      </c>
      <c r="L19" s="1047">
        <f t="shared" si="0"/>
        <v>0</v>
      </c>
      <c r="M19" s="1048">
        <v>7701</v>
      </c>
      <c r="N19" s="1049">
        <f t="shared" si="1"/>
        <v>0</v>
      </c>
    </row>
    <row r="20" spans="1:19" s="591" customFormat="1" ht="18" customHeight="1">
      <c r="A20" s="1042"/>
      <c r="B20" s="1224" t="s">
        <v>338</v>
      </c>
      <c r="C20" s="1225"/>
      <c r="D20" s="1043"/>
      <c r="E20" s="1044">
        <v>4344</v>
      </c>
      <c r="F20" s="1045">
        <v>0</v>
      </c>
      <c r="G20" s="1046">
        <v>4769</v>
      </c>
      <c r="H20" s="1047">
        <f t="shared" si="2"/>
        <v>0</v>
      </c>
      <c r="I20" s="1048">
        <v>6492</v>
      </c>
      <c r="J20" s="1049">
        <f t="shared" si="3"/>
        <v>0</v>
      </c>
      <c r="K20" s="1046">
        <v>11678</v>
      </c>
      <c r="L20" s="1047">
        <f t="shared" si="0"/>
        <v>0.1</v>
      </c>
      <c r="M20" s="1048">
        <v>7368</v>
      </c>
      <c r="N20" s="1049">
        <f t="shared" si="1"/>
        <v>0</v>
      </c>
    </row>
    <row r="21" spans="1:19" s="591" customFormat="1" ht="18" customHeight="1">
      <c r="A21" s="1042"/>
      <c r="B21" s="1218" t="s">
        <v>339</v>
      </c>
      <c r="C21" s="1218"/>
      <c r="D21" s="1043"/>
      <c r="E21" s="1044">
        <v>602501</v>
      </c>
      <c r="F21" s="1045">
        <v>3.8</v>
      </c>
      <c r="G21" s="1046">
        <v>579167</v>
      </c>
      <c r="H21" s="1047">
        <f t="shared" si="2"/>
        <v>3.5000000000000004</v>
      </c>
      <c r="I21" s="1048">
        <v>726262</v>
      </c>
      <c r="J21" s="1049">
        <f t="shared" si="3"/>
        <v>3.3000000000000003</v>
      </c>
      <c r="K21" s="1046">
        <v>801819</v>
      </c>
      <c r="L21" s="1047">
        <f t="shared" si="0"/>
        <v>4</v>
      </c>
      <c r="M21" s="1048">
        <v>857396</v>
      </c>
      <c r="N21" s="1049">
        <f t="shared" si="1"/>
        <v>4</v>
      </c>
      <c r="Q21" s="601"/>
      <c r="R21" s="604"/>
      <c r="S21" s="604"/>
    </row>
    <row r="22" spans="1:19" s="591" customFormat="1" ht="18" customHeight="1">
      <c r="A22" s="1042"/>
      <c r="B22" s="1218" t="s">
        <v>340</v>
      </c>
      <c r="C22" s="1218"/>
      <c r="D22" s="1043"/>
      <c r="E22" s="1044">
        <v>15170</v>
      </c>
      <c r="F22" s="1045">
        <v>0.1</v>
      </c>
      <c r="G22" s="1046">
        <v>15527</v>
      </c>
      <c r="H22" s="1047">
        <f t="shared" si="2"/>
        <v>0.1</v>
      </c>
      <c r="I22" s="1048">
        <v>17308</v>
      </c>
      <c r="J22" s="1049">
        <f t="shared" si="3"/>
        <v>0.1</v>
      </c>
      <c r="K22" s="1046">
        <v>19710</v>
      </c>
      <c r="L22" s="1047">
        <f t="shared" si="0"/>
        <v>0.1</v>
      </c>
      <c r="M22" s="1048">
        <v>19252</v>
      </c>
      <c r="N22" s="1049">
        <f t="shared" si="1"/>
        <v>0.1</v>
      </c>
      <c r="Q22" s="601"/>
      <c r="R22" s="604"/>
      <c r="S22" s="604"/>
    </row>
    <row r="23" spans="1:19" s="591" customFormat="1" ht="18" hidden="1" customHeight="1">
      <c r="A23" s="1219" t="s">
        <v>341</v>
      </c>
      <c r="B23" s="1203"/>
      <c r="C23" s="1203"/>
      <c r="D23" s="1043"/>
      <c r="E23" s="1060"/>
      <c r="F23" s="1045"/>
      <c r="G23" s="1046"/>
      <c r="H23" s="1047">
        <f t="shared" si="2"/>
        <v>0</v>
      </c>
      <c r="I23" s="1048"/>
      <c r="J23" s="1049">
        <f t="shared" si="3"/>
        <v>0</v>
      </c>
      <c r="K23" s="1046"/>
      <c r="L23" s="1047">
        <f t="shared" si="0"/>
        <v>0</v>
      </c>
      <c r="M23" s="1048"/>
      <c r="N23" s="1049">
        <f t="shared" si="1"/>
        <v>0</v>
      </c>
      <c r="O23" s="605"/>
      <c r="S23" s="604"/>
    </row>
    <row r="24" spans="1:19" s="591" customFormat="1" ht="24" customHeight="1">
      <c r="A24" s="1061"/>
      <c r="B24" s="1218" t="s">
        <v>342</v>
      </c>
      <c r="C24" s="1218"/>
      <c r="D24" s="1043"/>
      <c r="E24" s="1044">
        <v>22150</v>
      </c>
      <c r="F24" s="1045">
        <v>0.1</v>
      </c>
      <c r="G24" s="1046">
        <f>13760+2711</f>
        <v>16471</v>
      </c>
      <c r="H24" s="1047">
        <f>ROUND((G24/$G$6),3)*100</f>
        <v>0.1</v>
      </c>
      <c r="I24" s="1048">
        <v>5656</v>
      </c>
      <c r="J24" s="1049">
        <f t="shared" si="3"/>
        <v>0</v>
      </c>
      <c r="K24" s="1046">
        <v>4905</v>
      </c>
      <c r="L24" s="1047">
        <f t="shared" si="0"/>
        <v>0</v>
      </c>
      <c r="M24" s="1048">
        <f>86+8043</f>
        <v>8129</v>
      </c>
      <c r="N24" s="1049">
        <f t="shared" si="1"/>
        <v>0</v>
      </c>
      <c r="Q24" s="601"/>
      <c r="R24" s="604"/>
      <c r="S24" s="604"/>
    </row>
    <row r="25" spans="1:19" s="591" customFormat="1" ht="18" customHeight="1">
      <c r="A25" s="1042"/>
      <c r="B25" s="1203" t="s">
        <v>343</v>
      </c>
      <c r="C25" s="1204"/>
      <c r="D25" s="1043"/>
      <c r="E25" s="1044"/>
      <c r="F25" s="1045">
        <v>0</v>
      </c>
      <c r="G25" s="1046"/>
      <c r="H25" s="1047">
        <f t="shared" si="2"/>
        <v>0</v>
      </c>
      <c r="I25" s="1048">
        <v>9878</v>
      </c>
      <c r="J25" s="1049">
        <f t="shared" si="3"/>
        <v>0</v>
      </c>
      <c r="K25" s="1046">
        <v>24343</v>
      </c>
      <c r="L25" s="1047">
        <f t="shared" si="0"/>
        <v>0.1</v>
      </c>
      <c r="M25" s="1048">
        <v>30049</v>
      </c>
      <c r="N25" s="1049">
        <f t="shared" si="1"/>
        <v>0.1</v>
      </c>
      <c r="Q25" s="601"/>
      <c r="R25" s="604"/>
      <c r="S25" s="604"/>
    </row>
    <row r="26" spans="1:19" s="591" customFormat="1" ht="18" customHeight="1">
      <c r="A26" s="1042"/>
      <c r="B26" s="1203" t="s">
        <v>344</v>
      </c>
      <c r="C26" s="1204"/>
      <c r="D26" s="1043"/>
      <c r="E26" s="1044">
        <v>19473</v>
      </c>
      <c r="F26" s="1045">
        <v>0.1</v>
      </c>
      <c r="G26" s="1046">
        <v>87872</v>
      </c>
      <c r="H26" s="1047">
        <f t="shared" si="2"/>
        <v>0.5</v>
      </c>
      <c r="I26" s="1048">
        <v>26141</v>
      </c>
      <c r="J26" s="1049">
        <f t="shared" si="3"/>
        <v>0.1</v>
      </c>
      <c r="K26" s="1046">
        <v>82020</v>
      </c>
      <c r="L26" s="1047">
        <f t="shared" si="0"/>
        <v>0.4</v>
      </c>
      <c r="M26" s="1048">
        <v>28241</v>
      </c>
      <c r="N26" s="1049">
        <f t="shared" si="1"/>
        <v>0.1</v>
      </c>
      <c r="Q26" s="601"/>
      <c r="R26" s="604"/>
      <c r="S26" s="604"/>
    </row>
    <row r="27" spans="1:19" s="591" customFormat="1" ht="18" customHeight="1">
      <c r="A27" s="1042"/>
      <c r="B27" s="1203" t="s">
        <v>345</v>
      </c>
      <c r="C27" s="1204"/>
      <c r="D27" s="1043"/>
      <c r="E27" s="1044">
        <v>2451090</v>
      </c>
      <c r="F27" s="1045">
        <v>15.6</v>
      </c>
      <c r="G27" s="1046">
        <v>2392174</v>
      </c>
      <c r="H27" s="1047">
        <f t="shared" si="2"/>
        <v>14.299999999999999</v>
      </c>
      <c r="I27" s="1048">
        <v>2509634</v>
      </c>
      <c r="J27" s="1049">
        <f t="shared" si="3"/>
        <v>11.5</v>
      </c>
      <c r="K27" s="1046">
        <v>2871526</v>
      </c>
      <c r="L27" s="1047">
        <f t="shared" si="0"/>
        <v>14.2</v>
      </c>
      <c r="M27" s="1048">
        <v>2873471</v>
      </c>
      <c r="N27" s="1049">
        <f t="shared" si="1"/>
        <v>13.4</v>
      </c>
      <c r="Q27" s="601"/>
      <c r="R27" s="604"/>
      <c r="S27" s="604"/>
    </row>
    <row r="28" spans="1:19" s="591" customFormat="1" ht="18" customHeight="1">
      <c r="A28" s="1062"/>
      <c r="B28" s="1218" t="s">
        <v>346</v>
      </c>
      <c r="C28" s="1218"/>
      <c r="D28" s="1043"/>
      <c r="E28" s="1044">
        <v>3159</v>
      </c>
      <c r="F28" s="1045">
        <v>0</v>
      </c>
      <c r="G28" s="1046">
        <v>3052</v>
      </c>
      <c r="H28" s="1047">
        <f t="shared" si="2"/>
        <v>0</v>
      </c>
      <c r="I28" s="1048">
        <v>3520</v>
      </c>
      <c r="J28" s="1049">
        <f t="shared" si="3"/>
        <v>0</v>
      </c>
      <c r="K28" s="1046">
        <v>3343</v>
      </c>
      <c r="L28" s="1047">
        <f t="shared" si="0"/>
        <v>0</v>
      </c>
      <c r="M28" s="1048">
        <v>3219</v>
      </c>
      <c r="N28" s="1049">
        <f t="shared" si="1"/>
        <v>0</v>
      </c>
      <c r="Q28" s="601"/>
      <c r="R28" s="604"/>
    </row>
    <row r="29" spans="1:19" s="591" customFormat="1" ht="18" customHeight="1">
      <c r="A29" s="1042"/>
      <c r="B29" s="1203" t="s">
        <v>347</v>
      </c>
      <c r="C29" s="1203"/>
      <c r="D29" s="1043"/>
      <c r="E29" s="1044">
        <v>2417557</v>
      </c>
      <c r="F29" s="1045">
        <v>15.4</v>
      </c>
      <c r="G29" s="1046">
        <v>3226395</v>
      </c>
      <c r="H29" s="1047">
        <f t="shared" si="2"/>
        <v>19.3</v>
      </c>
      <c r="I29" s="1048">
        <v>7681461</v>
      </c>
      <c r="J29" s="1049">
        <f t="shared" si="3"/>
        <v>35.299999999999997</v>
      </c>
      <c r="K29" s="1046">
        <v>4959263</v>
      </c>
      <c r="L29" s="1047">
        <f t="shared" si="0"/>
        <v>24.6</v>
      </c>
      <c r="M29" s="1048">
        <v>4848315</v>
      </c>
      <c r="N29" s="1049">
        <f t="shared" si="1"/>
        <v>22.7</v>
      </c>
    </row>
    <row r="30" spans="1:19" s="591" customFormat="1" ht="24" customHeight="1">
      <c r="A30" s="1042"/>
      <c r="B30" s="1218" t="s">
        <v>348</v>
      </c>
      <c r="C30" s="1204"/>
      <c r="D30" s="1043"/>
      <c r="E30" s="1044">
        <v>84102</v>
      </c>
      <c r="F30" s="1045">
        <v>0.5</v>
      </c>
      <c r="G30" s="1046">
        <v>87102</v>
      </c>
      <c r="H30" s="1047">
        <f t="shared" si="2"/>
        <v>0.5</v>
      </c>
      <c r="I30" s="1048">
        <v>92723</v>
      </c>
      <c r="J30" s="1049">
        <f t="shared" si="3"/>
        <v>0.4</v>
      </c>
      <c r="K30" s="1046">
        <v>87913</v>
      </c>
      <c r="L30" s="1047">
        <f t="shared" si="0"/>
        <v>0.4</v>
      </c>
      <c r="M30" s="1048">
        <v>100701</v>
      </c>
      <c r="N30" s="1049">
        <f t="shared" si="1"/>
        <v>0.5</v>
      </c>
      <c r="O30" s="1216"/>
      <c r="P30" s="1217"/>
      <c r="Q30" s="1217"/>
      <c r="R30" s="1217"/>
      <c r="S30" s="1217"/>
    </row>
    <row r="31" spans="1:19" s="591" customFormat="1" ht="24.75" customHeight="1">
      <c r="A31" s="1063"/>
      <c r="B31" s="1218" t="s">
        <v>349</v>
      </c>
      <c r="C31" s="1204"/>
      <c r="D31" s="1064"/>
      <c r="E31" s="1044">
        <v>241909</v>
      </c>
      <c r="F31" s="1045">
        <v>1.5</v>
      </c>
      <c r="G31" s="1046">
        <v>267840</v>
      </c>
      <c r="H31" s="1047">
        <f t="shared" si="2"/>
        <v>1.6</v>
      </c>
      <c r="I31" s="1048">
        <v>267840</v>
      </c>
      <c r="J31" s="1049">
        <f t="shared" si="3"/>
        <v>1.2</v>
      </c>
      <c r="K31" s="1046">
        <v>267840</v>
      </c>
      <c r="L31" s="1047">
        <f t="shared" si="0"/>
        <v>1.3</v>
      </c>
      <c r="M31" s="1048">
        <v>274990</v>
      </c>
      <c r="N31" s="1049">
        <f t="shared" si="1"/>
        <v>1.3</v>
      </c>
      <c r="O31" s="1216"/>
      <c r="P31" s="1217"/>
      <c r="Q31" s="1217"/>
      <c r="R31" s="1217"/>
      <c r="S31" s="1217"/>
    </row>
    <row r="32" spans="1:19" s="591" customFormat="1" ht="18" customHeight="1">
      <c r="A32" s="1042"/>
      <c r="B32" s="1203" t="s">
        <v>350</v>
      </c>
      <c r="C32" s="1204"/>
      <c r="D32" s="1043"/>
      <c r="E32" s="1044">
        <v>1842717</v>
      </c>
      <c r="F32" s="1045">
        <v>11.7</v>
      </c>
      <c r="G32" s="1046">
        <v>2045222</v>
      </c>
      <c r="H32" s="1047">
        <f t="shared" si="2"/>
        <v>12.2</v>
      </c>
      <c r="I32" s="1048">
        <v>1827797</v>
      </c>
      <c r="J32" s="1049">
        <f t="shared" si="3"/>
        <v>8.4</v>
      </c>
      <c r="K32" s="1046">
        <v>1937622</v>
      </c>
      <c r="L32" s="1047">
        <f t="shared" si="0"/>
        <v>9.6</v>
      </c>
      <c r="M32" s="1048">
        <v>1739826</v>
      </c>
      <c r="N32" s="1049">
        <f t="shared" si="1"/>
        <v>8.1</v>
      </c>
    </row>
    <row r="33" spans="1:14" ht="18" customHeight="1">
      <c r="A33" s="1050"/>
      <c r="B33" s="1220" t="s">
        <v>351</v>
      </c>
      <c r="C33" s="1221"/>
      <c r="D33" s="1051"/>
      <c r="E33" s="606">
        <v>612422</v>
      </c>
      <c r="F33" s="1065">
        <v>3.9</v>
      </c>
      <c r="G33" s="607">
        <v>466833</v>
      </c>
      <c r="H33" s="1066">
        <f t="shared" si="2"/>
        <v>2.8000000000000003</v>
      </c>
      <c r="I33" s="608">
        <v>646451</v>
      </c>
      <c r="J33" s="1067">
        <f t="shared" si="3"/>
        <v>3</v>
      </c>
      <c r="K33" s="607">
        <v>716413</v>
      </c>
      <c r="L33" s="1066">
        <f t="shared" si="0"/>
        <v>3.5000000000000004</v>
      </c>
      <c r="M33" s="608">
        <v>478008</v>
      </c>
      <c r="N33" s="1067">
        <f t="shared" si="1"/>
        <v>2.1999999999999997</v>
      </c>
    </row>
    <row r="34" spans="1:14">
      <c r="A34" s="1019"/>
      <c r="B34" s="1019"/>
      <c r="C34" s="1019"/>
      <c r="D34" s="1019"/>
      <c r="E34" s="1019"/>
      <c r="F34" s="1019"/>
      <c r="G34" s="1019"/>
      <c r="H34" s="1020"/>
      <c r="I34" s="1019"/>
      <c r="J34" s="1020"/>
      <c r="K34" s="1019"/>
      <c r="L34" s="1020"/>
      <c r="M34" s="1019"/>
      <c r="N34" s="1020" t="s">
        <v>352</v>
      </c>
    </row>
    <row r="36" spans="1:14" ht="17.25">
      <c r="B36" s="609"/>
      <c r="E36" s="610"/>
    </row>
    <row r="39" spans="1:14" ht="24">
      <c r="H39" s="611"/>
      <c r="J39" s="611"/>
      <c r="L39" s="611"/>
      <c r="N39" s="611"/>
    </row>
    <row r="40" spans="1:14" ht="24">
      <c r="H40" s="611"/>
      <c r="J40" s="611"/>
      <c r="L40" s="611"/>
      <c r="N40" s="611"/>
    </row>
    <row r="41" spans="1:14" ht="24">
      <c r="H41" s="611"/>
      <c r="J41" s="611"/>
      <c r="L41" s="611"/>
      <c r="N41" s="611"/>
    </row>
    <row r="42" spans="1:14" ht="24">
      <c r="H42" s="611"/>
      <c r="J42" s="611"/>
      <c r="L42" s="611"/>
      <c r="N42" s="611"/>
    </row>
    <row r="43" spans="1:14" ht="24">
      <c r="H43" s="611"/>
      <c r="J43" s="611"/>
      <c r="L43" s="611"/>
      <c r="N43" s="611"/>
    </row>
  </sheetData>
  <mergeCells count="35">
    <mergeCell ref="B33:C33"/>
    <mergeCell ref="A2:N2"/>
    <mergeCell ref="B28:C28"/>
    <mergeCell ref="B29:C29"/>
    <mergeCell ref="B30:C30"/>
    <mergeCell ref="B15:C15"/>
    <mergeCell ref="B17:C17"/>
    <mergeCell ref="B18:C18"/>
    <mergeCell ref="B19:C19"/>
    <mergeCell ref="B20:C20"/>
    <mergeCell ref="B21:C21"/>
    <mergeCell ref="B9:C9"/>
    <mergeCell ref="B10:C10"/>
    <mergeCell ref="B11:C11"/>
    <mergeCell ref="B12:C12"/>
    <mergeCell ref="B13:C13"/>
    <mergeCell ref="O30:S31"/>
    <mergeCell ref="B31:C31"/>
    <mergeCell ref="B32:C32"/>
    <mergeCell ref="B22:C22"/>
    <mergeCell ref="A23:C23"/>
    <mergeCell ref="B24:C24"/>
    <mergeCell ref="B25:C25"/>
    <mergeCell ref="B26:C26"/>
    <mergeCell ref="B27:C27"/>
    <mergeCell ref="B14:C14"/>
    <mergeCell ref="I4:J4"/>
    <mergeCell ref="K4:L4"/>
    <mergeCell ref="M4:N4"/>
    <mergeCell ref="A5:D5"/>
    <mergeCell ref="B6:C6"/>
    <mergeCell ref="B8:C8"/>
    <mergeCell ref="E4:F4"/>
    <mergeCell ref="G4:H4"/>
    <mergeCell ref="A4:D4"/>
  </mergeCells>
  <phoneticPr fontId="3"/>
  <pageMargins left="0.7" right="0.7" top="0.75" bottom="0.75" header="0.3" footer="0.3"/>
  <pageSetup paperSize="9" scale="89" orientation="landscape" r:id="rId1"/>
  <rowBreaks count="1" manualBreakCount="1">
    <brk id="35" max="16383" man="1"/>
  </rowBreaks>
  <colBreaks count="1" manualBreakCount="1">
    <brk id="14" max="1048575" man="1"/>
  </colBreaks>
  <ignoredErrors>
    <ignoredError sqref="H6:N33" 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zoomScaleSheetLayoutView="100" workbookViewId="0">
      <selection activeCell="C17" sqref="C17"/>
    </sheetView>
  </sheetViews>
  <sheetFormatPr defaultColWidth="10" defaultRowHeight="11.25"/>
  <cols>
    <col min="1" max="1" width="9.375" style="612" customWidth="1"/>
    <col min="2" max="2" width="3.125" style="612" customWidth="1"/>
    <col min="3" max="3" width="14.75" style="612" customWidth="1"/>
    <col min="4" max="4" width="1.125" style="612" customWidth="1"/>
    <col min="5" max="6" width="10" style="612"/>
    <col min="7" max="7" width="10" style="612" customWidth="1"/>
    <col min="8" max="16384" width="10" style="612"/>
  </cols>
  <sheetData>
    <row r="1" spans="1:14" ht="9.75" customHeight="1"/>
    <row r="2" spans="1:14" ht="17.25">
      <c r="A2" s="1232" t="s">
        <v>413</v>
      </c>
      <c r="B2" s="1232"/>
      <c r="C2" s="1232"/>
      <c r="D2" s="1232"/>
      <c r="E2" s="1232"/>
      <c r="F2" s="1232"/>
      <c r="G2" s="1126"/>
      <c r="H2" s="1126"/>
      <c r="I2" s="1126"/>
      <c r="J2" s="1126"/>
      <c r="K2" s="1126"/>
      <c r="L2" s="1126"/>
      <c r="M2" s="1126"/>
      <c r="N2" s="1126"/>
    </row>
    <row r="3" spans="1:14" ht="14.25">
      <c r="A3" s="613"/>
      <c r="B3" s="613"/>
      <c r="C3" s="614"/>
      <c r="D3" s="613"/>
    </row>
    <row r="4" spans="1:14" ht="21" customHeight="1">
      <c r="A4" s="591"/>
      <c r="B4" s="591"/>
      <c r="C4" s="590"/>
      <c r="D4" s="590"/>
      <c r="F4" s="592"/>
      <c r="N4" s="592" t="s">
        <v>353</v>
      </c>
    </row>
    <row r="5" spans="1:14" ht="21" customHeight="1">
      <c r="A5" s="1245" t="s">
        <v>226</v>
      </c>
      <c r="B5" s="1246"/>
      <c r="C5" s="1246"/>
      <c r="D5" s="1247"/>
      <c r="E5" s="1238" t="s">
        <v>64</v>
      </c>
      <c r="F5" s="1239"/>
      <c r="G5" s="1238" t="s">
        <v>354</v>
      </c>
      <c r="H5" s="1239"/>
      <c r="I5" s="1238" t="s">
        <v>66</v>
      </c>
      <c r="J5" s="1239"/>
      <c r="K5" s="1238" t="s">
        <v>67</v>
      </c>
      <c r="L5" s="1239"/>
      <c r="M5" s="1238" t="s">
        <v>68</v>
      </c>
      <c r="N5" s="1239"/>
    </row>
    <row r="6" spans="1:14" ht="21" customHeight="1">
      <c r="A6" s="1240" t="s">
        <v>322</v>
      </c>
      <c r="B6" s="1241"/>
      <c r="C6" s="1241"/>
      <c r="D6" s="1242"/>
      <c r="E6" s="615" t="s">
        <v>355</v>
      </c>
      <c r="F6" s="616" t="s">
        <v>356</v>
      </c>
      <c r="G6" s="615" t="s">
        <v>355</v>
      </c>
      <c r="H6" s="616" t="s">
        <v>356</v>
      </c>
      <c r="I6" s="615" t="s">
        <v>355</v>
      </c>
      <c r="J6" s="616" t="s">
        <v>356</v>
      </c>
      <c r="K6" s="615" t="s">
        <v>355</v>
      </c>
      <c r="L6" s="616" t="s">
        <v>356</v>
      </c>
      <c r="M6" s="615" t="s">
        <v>355</v>
      </c>
      <c r="N6" s="616" t="s">
        <v>356</v>
      </c>
    </row>
    <row r="7" spans="1:14" ht="21" customHeight="1">
      <c r="A7" s="593"/>
      <c r="B7" s="1243" t="s">
        <v>357</v>
      </c>
      <c r="C7" s="1244"/>
      <c r="D7" s="594"/>
      <c r="E7" s="968">
        <f>E8+E14+E22</f>
        <v>15170687</v>
      </c>
      <c r="F7" s="969">
        <f>ROUND((E7/$E$7),3)*100</f>
        <v>100</v>
      </c>
      <c r="G7" s="970">
        <f>G8+G14+G22</f>
        <v>16128109</v>
      </c>
      <c r="H7" s="971">
        <f>ROUND((G7/$G$7),3)*100</f>
        <v>100</v>
      </c>
      <c r="I7" s="968">
        <f>I8+I14+I22</f>
        <v>21065799</v>
      </c>
      <c r="J7" s="969">
        <f>ROUND((I7/$I$7),3)*100</f>
        <v>100</v>
      </c>
      <c r="K7" s="968">
        <f>K8+K14+K22</f>
        <v>19570915</v>
      </c>
      <c r="L7" s="969">
        <f>ROUND((K7/$K$7),3)*100</f>
        <v>100</v>
      </c>
      <c r="M7" s="968">
        <f>M8+M14+M22</f>
        <v>20667484</v>
      </c>
      <c r="N7" s="969">
        <f>ROUND((M7/$M$7),3)*100</f>
        <v>100</v>
      </c>
    </row>
    <row r="8" spans="1:14" ht="21" customHeight="1">
      <c r="A8" s="595" t="s">
        <v>358</v>
      </c>
      <c r="B8" s="596"/>
      <c r="C8" s="602"/>
      <c r="D8" s="603"/>
      <c r="E8" s="972">
        <f>E9+E10+E11+E12+E13</f>
        <v>9924324</v>
      </c>
      <c r="F8" s="973">
        <f t="shared" ref="F8:F27" si="0">ROUND((E8/$E$7),3)*100</f>
        <v>65.400000000000006</v>
      </c>
      <c r="G8" s="974">
        <f>G9+G10+G11+G12+G13</f>
        <v>10376601</v>
      </c>
      <c r="H8" s="975">
        <f>ROUND((G8/$G$7),3)*100</f>
        <v>64.3</v>
      </c>
      <c r="I8" s="972">
        <f>I9+I10+I11+I12+I13</f>
        <v>15218381</v>
      </c>
      <c r="J8" s="973">
        <f t="shared" ref="J8:J27" si="1">ROUND((I8/$I$7),3)*100</f>
        <v>72.2</v>
      </c>
      <c r="K8" s="972">
        <f>K9+K10+K11+K12+K13</f>
        <v>12544755</v>
      </c>
      <c r="L8" s="973">
        <f t="shared" ref="L8:L27" si="2">ROUND((K8/$K$7),3)*100</f>
        <v>64.099999999999994</v>
      </c>
      <c r="M8" s="972">
        <f>M9+M10+M11+M12+M13</f>
        <v>13110993</v>
      </c>
      <c r="N8" s="973">
        <f t="shared" ref="N8:N27" si="3">ROUND((M8/$M$7),3)*100</f>
        <v>63.4</v>
      </c>
    </row>
    <row r="9" spans="1:14" ht="21" customHeight="1">
      <c r="A9" s="597"/>
      <c r="B9" s="1235" t="s">
        <v>359</v>
      </c>
      <c r="C9" s="1236"/>
      <c r="D9" s="598"/>
      <c r="E9" s="617">
        <v>2476095</v>
      </c>
      <c r="F9" s="976">
        <f t="shared" si="0"/>
        <v>16.3</v>
      </c>
      <c r="G9" s="618">
        <v>2415521</v>
      </c>
      <c r="H9" s="977">
        <f t="shared" ref="H9:H27" si="4">ROUND((G9/$G$7),3)*100</f>
        <v>15</v>
      </c>
      <c r="I9" s="617">
        <v>2728387</v>
      </c>
      <c r="J9" s="976">
        <f t="shared" si="1"/>
        <v>13</v>
      </c>
      <c r="K9" s="617">
        <v>2726833</v>
      </c>
      <c r="L9" s="976">
        <f t="shared" si="2"/>
        <v>13.900000000000002</v>
      </c>
      <c r="M9" s="617">
        <v>2725920</v>
      </c>
      <c r="N9" s="976">
        <f t="shared" si="3"/>
        <v>13.200000000000001</v>
      </c>
    </row>
    <row r="10" spans="1:14" ht="21" customHeight="1">
      <c r="A10" s="597"/>
      <c r="B10" s="1229" t="s">
        <v>360</v>
      </c>
      <c r="C10" s="1228"/>
      <c r="D10" s="598"/>
      <c r="E10" s="619">
        <v>2224668</v>
      </c>
      <c r="F10" s="978">
        <f t="shared" si="0"/>
        <v>14.7</v>
      </c>
      <c r="G10" s="620">
        <v>2567233</v>
      </c>
      <c r="H10" s="979">
        <f t="shared" si="4"/>
        <v>15.9</v>
      </c>
      <c r="I10" s="619">
        <v>2337835</v>
      </c>
      <c r="J10" s="978">
        <f t="shared" si="1"/>
        <v>11.1</v>
      </c>
      <c r="K10" s="619">
        <v>2970672</v>
      </c>
      <c r="L10" s="978">
        <f t="shared" si="2"/>
        <v>15.2</v>
      </c>
      <c r="M10" s="619">
        <v>2988781</v>
      </c>
      <c r="N10" s="978">
        <f t="shared" si="3"/>
        <v>14.499999999999998</v>
      </c>
    </row>
    <row r="11" spans="1:14" ht="21" customHeight="1">
      <c r="A11" s="597"/>
      <c r="B11" s="1229" t="s">
        <v>361</v>
      </c>
      <c r="C11" s="1228"/>
      <c r="D11" s="598"/>
      <c r="E11" s="619">
        <v>122204</v>
      </c>
      <c r="F11" s="978">
        <f t="shared" si="0"/>
        <v>0.8</v>
      </c>
      <c r="G11" s="620">
        <v>118379</v>
      </c>
      <c r="H11" s="979">
        <f t="shared" si="4"/>
        <v>0.70000000000000007</v>
      </c>
      <c r="I11" s="619">
        <v>157493</v>
      </c>
      <c r="J11" s="978">
        <f t="shared" si="1"/>
        <v>0.70000000000000007</v>
      </c>
      <c r="K11" s="619">
        <v>164106</v>
      </c>
      <c r="L11" s="978">
        <f t="shared" si="2"/>
        <v>0.8</v>
      </c>
      <c r="M11" s="619">
        <v>167741</v>
      </c>
      <c r="N11" s="978">
        <f t="shared" si="3"/>
        <v>0.8</v>
      </c>
    </row>
    <row r="12" spans="1:14" ht="21" customHeight="1">
      <c r="A12" s="597"/>
      <c r="B12" s="1229" t="s">
        <v>362</v>
      </c>
      <c r="C12" s="1228"/>
      <c r="D12" s="598"/>
      <c r="E12" s="619">
        <v>3432455</v>
      </c>
      <c r="F12" s="978">
        <f t="shared" si="0"/>
        <v>22.6</v>
      </c>
      <c r="G12" s="620">
        <v>3753812</v>
      </c>
      <c r="H12" s="979">
        <f t="shared" si="4"/>
        <v>23.3</v>
      </c>
      <c r="I12" s="619">
        <v>3815800</v>
      </c>
      <c r="J12" s="978">
        <f t="shared" si="1"/>
        <v>18.099999999999998</v>
      </c>
      <c r="K12" s="619">
        <v>4906786</v>
      </c>
      <c r="L12" s="978">
        <f t="shared" si="2"/>
        <v>25.1</v>
      </c>
      <c r="M12" s="619">
        <v>4976876</v>
      </c>
      <c r="N12" s="978">
        <f t="shared" si="3"/>
        <v>24.099999999999998</v>
      </c>
    </row>
    <row r="13" spans="1:14" ht="21" customHeight="1">
      <c r="A13" s="597"/>
      <c r="B13" s="1235" t="s">
        <v>363</v>
      </c>
      <c r="C13" s="1236"/>
      <c r="D13" s="598"/>
      <c r="E13" s="621">
        <v>1668902</v>
      </c>
      <c r="F13" s="980">
        <f t="shared" si="0"/>
        <v>11</v>
      </c>
      <c r="G13" s="622">
        <v>1521656</v>
      </c>
      <c r="H13" s="981">
        <f t="shared" si="4"/>
        <v>9.4</v>
      </c>
      <c r="I13" s="621">
        <v>6178866</v>
      </c>
      <c r="J13" s="980">
        <f t="shared" si="1"/>
        <v>29.299999999999997</v>
      </c>
      <c r="K13" s="621">
        <v>1776358</v>
      </c>
      <c r="L13" s="980">
        <f t="shared" si="2"/>
        <v>9.1</v>
      </c>
      <c r="M13" s="621">
        <v>2251675</v>
      </c>
      <c r="N13" s="980">
        <f t="shared" si="3"/>
        <v>10.9</v>
      </c>
    </row>
    <row r="14" spans="1:14" ht="21" customHeight="1">
      <c r="A14" s="595" t="s">
        <v>364</v>
      </c>
      <c r="B14" s="596"/>
      <c r="C14" s="602"/>
      <c r="D14" s="603"/>
      <c r="E14" s="972">
        <f>E15+E20+E21</f>
        <v>1638814</v>
      </c>
      <c r="F14" s="973">
        <f t="shared" si="0"/>
        <v>10.8</v>
      </c>
      <c r="G14" s="974">
        <f>G15+G20+G21</f>
        <v>2266566</v>
      </c>
      <c r="H14" s="975">
        <f t="shared" si="4"/>
        <v>14.099999999999998</v>
      </c>
      <c r="I14" s="972">
        <f>I15+I20+I21</f>
        <v>2236904</v>
      </c>
      <c r="J14" s="973">
        <f t="shared" si="1"/>
        <v>10.6</v>
      </c>
      <c r="K14" s="972">
        <f>K15+K20+K21</f>
        <v>2530700</v>
      </c>
      <c r="L14" s="973">
        <f t="shared" si="2"/>
        <v>12.9</v>
      </c>
      <c r="M14" s="972">
        <f>M15+M20+M21</f>
        <v>3078070</v>
      </c>
      <c r="N14" s="973">
        <f t="shared" si="3"/>
        <v>14.899999999999999</v>
      </c>
    </row>
    <row r="15" spans="1:14" ht="21" customHeight="1">
      <c r="A15" s="597"/>
      <c r="B15" s="1237" t="s">
        <v>365</v>
      </c>
      <c r="C15" s="1236"/>
      <c r="D15" s="598"/>
      <c r="E15" s="617">
        <f>E16+E17+E18</f>
        <v>1632449</v>
      </c>
      <c r="F15" s="976">
        <f t="shared" si="0"/>
        <v>10.8</v>
      </c>
      <c r="G15" s="618">
        <f>G16+G17+G18</f>
        <v>2264749</v>
      </c>
      <c r="H15" s="977">
        <f t="shared" si="4"/>
        <v>14.000000000000002</v>
      </c>
      <c r="I15" s="617">
        <f>I16+I17+I18</f>
        <v>2228153</v>
      </c>
      <c r="J15" s="976">
        <f t="shared" si="1"/>
        <v>10.6</v>
      </c>
      <c r="K15" s="617">
        <f>K16+K17+K18</f>
        <v>2525455</v>
      </c>
      <c r="L15" s="976">
        <f t="shared" si="2"/>
        <v>12.9</v>
      </c>
      <c r="M15" s="617">
        <f>M16+M17+M18</f>
        <v>3078070</v>
      </c>
      <c r="N15" s="976">
        <f t="shared" si="3"/>
        <v>14.899999999999999</v>
      </c>
    </row>
    <row r="16" spans="1:14" ht="21" customHeight="1">
      <c r="A16" s="597"/>
      <c r="B16" s="591"/>
      <c r="C16" s="623" t="s">
        <v>366</v>
      </c>
      <c r="D16" s="624"/>
      <c r="E16" s="619">
        <v>1110325</v>
      </c>
      <c r="F16" s="978">
        <f t="shared" si="0"/>
        <v>7.3</v>
      </c>
      <c r="G16" s="620">
        <v>1726263</v>
      </c>
      <c r="H16" s="979">
        <f t="shared" si="4"/>
        <v>10.7</v>
      </c>
      <c r="I16" s="619">
        <v>1515499</v>
      </c>
      <c r="J16" s="978">
        <f t="shared" si="1"/>
        <v>7.1999999999999993</v>
      </c>
      <c r="K16" s="619">
        <v>1528320</v>
      </c>
      <c r="L16" s="978">
        <f t="shared" si="2"/>
        <v>7.8</v>
      </c>
      <c r="M16" s="619">
        <v>1728414</v>
      </c>
      <c r="N16" s="978">
        <f t="shared" si="3"/>
        <v>8.4</v>
      </c>
    </row>
    <row r="17" spans="1:15" ht="21" customHeight="1">
      <c r="A17" s="597"/>
      <c r="B17" s="591"/>
      <c r="C17" s="623" t="s">
        <v>367</v>
      </c>
      <c r="D17" s="624"/>
      <c r="E17" s="619">
        <v>516853</v>
      </c>
      <c r="F17" s="978">
        <f t="shared" si="0"/>
        <v>3.4000000000000004</v>
      </c>
      <c r="G17" s="620">
        <v>536852</v>
      </c>
      <c r="H17" s="979">
        <f t="shared" si="4"/>
        <v>3.3000000000000003</v>
      </c>
      <c r="I17" s="619">
        <v>705640</v>
      </c>
      <c r="J17" s="978">
        <f t="shared" si="1"/>
        <v>3.3000000000000003</v>
      </c>
      <c r="K17" s="619">
        <v>976265</v>
      </c>
      <c r="L17" s="978">
        <f t="shared" si="2"/>
        <v>5</v>
      </c>
      <c r="M17" s="619">
        <v>1340816</v>
      </c>
      <c r="N17" s="978">
        <f t="shared" si="3"/>
        <v>6.5</v>
      </c>
    </row>
    <row r="18" spans="1:15" ht="21" customHeight="1">
      <c r="A18" s="597"/>
      <c r="B18" s="1233" t="s">
        <v>368</v>
      </c>
      <c r="C18" s="1068" t="s">
        <v>369</v>
      </c>
      <c r="D18" s="625"/>
      <c r="E18" s="626">
        <v>5271</v>
      </c>
      <c r="F18" s="978">
        <f t="shared" si="0"/>
        <v>0</v>
      </c>
      <c r="G18" s="627">
        <v>1634</v>
      </c>
      <c r="H18" s="979">
        <f t="shared" si="4"/>
        <v>0</v>
      </c>
      <c r="I18" s="626">
        <v>7014</v>
      </c>
      <c r="J18" s="978">
        <f t="shared" si="1"/>
        <v>0</v>
      </c>
      <c r="K18" s="619">
        <v>20870</v>
      </c>
      <c r="L18" s="978">
        <f t="shared" si="2"/>
        <v>0.1</v>
      </c>
      <c r="M18" s="619">
        <v>8840</v>
      </c>
      <c r="N18" s="978">
        <f t="shared" si="3"/>
        <v>0</v>
      </c>
      <c r="O18" s="1226"/>
    </row>
    <row r="19" spans="1:15" ht="33" customHeight="1">
      <c r="A19" s="597"/>
      <c r="B19" s="1234"/>
      <c r="C19" s="1069" t="s">
        <v>370</v>
      </c>
      <c r="D19" s="628"/>
      <c r="E19" s="629">
        <v>0</v>
      </c>
      <c r="F19" s="982">
        <f t="shared" si="0"/>
        <v>0</v>
      </c>
      <c r="G19" s="630">
        <v>0</v>
      </c>
      <c r="H19" s="979">
        <f t="shared" si="4"/>
        <v>0</v>
      </c>
      <c r="I19" s="629">
        <v>0</v>
      </c>
      <c r="J19" s="978">
        <f t="shared" si="1"/>
        <v>0</v>
      </c>
      <c r="K19" s="619">
        <v>0</v>
      </c>
      <c r="L19" s="978">
        <f t="shared" si="2"/>
        <v>0</v>
      </c>
      <c r="M19" s="619">
        <v>0</v>
      </c>
      <c r="N19" s="978">
        <f t="shared" si="3"/>
        <v>0</v>
      </c>
      <c r="O19" s="1226"/>
    </row>
    <row r="20" spans="1:15" ht="21" customHeight="1">
      <c r="A20" s="597"/>
      <c r="B20" s="1227" t="s">
        <v>371</v>
      </c>
      <c r="C20" s="1228"/>
      <c r="D20" s="598"/>
      <c r="E20" s="619">
        <v>0</v>
      </c>
      <c r="F20" s="978">
        <f t="shared" si="0"/>
        <v>0</v>
      </c>
      <c r="G20" s="620">
        <v>0</v>
      </c>
      <c r="H20" s="979">
        <f t="shared" si="4"/>
        <v>0</v>
      </c>
      <c r="I20" s="619">
        <v>0</v>
      </c>
      <c r="J20" s="978">
        <f t="shared" si="1"/>
        <v>0</v>
      </c>
      <c r="K20" s="619">
        <v>5245</v>
      </c>
      <c r="L20" s="978">
        <f t="shared" si="2"/>
        <v>0</v>
      </c>
      <c r="M20" s="619">
        <v>0</v>
      </c>
      <c r="N20" s="978">
        <f t="shared" si="3"/>
        <v>0</v>
      </c>
    </row>
    <row r="21" spans="1:15" ht="21" customHeight="1">
      <c r="A21" s="597"/>
      <c r="B21" s="1237" t="s">
        <v>372</v>
      </c>
      <c r="C21" s="1236"/>
      <c r="D21" s="598"/>
      <c r="E21" s="621">
        <v>6365</v>
      </c>
      <c r="F21" s="980">
        <f t="shared" si="0"/>
        <v>0</v>
      </c>
      <c r="G21" s="622">
        <v>1817</v>
      </c>
      <c r="H21" s="981">
        <f t="shared" si="4"/>
        <v>0</v>
      </c>
      <c r="I21" s="621">
        <v>8751</v>
      </c>
      <c r="J21" s="980">
        <f t="shared" si="1"/>
        <v>0</v>
      </c>
      <c r="K21" s="621">
        <v>0</v>
      </c>
      <c r="L21" s="980">
        <f t="shared" si="2"/>
        <v>0</v>
      </c>
      <c r="M21" s="621">
        <v>0</v>
      </c>
      <c r="N21" s="980">
        <f t="shared" si="3"/>
        <v>0</v>
      </c>
    </row>
    <row r="22" spans="1:15" ht="21" customHeight="1">
      <c r="A22" s="595" t="s">
        <v>373</v>
      </c>
      <c r="B22" s="596"/>
      <c r="C22" s="602"/>
      <c r="D22" s="603"/>
      <c r="E22" s="972">
        <f>E23+E24+E25+E26+E27</f>
        <v>3607549</v>
      </c>
      <c r="F22" s="973">
        <f t="shared" si="0"/>
        <v>23.799999999999997</v>
      </c>
      <c r="G22" s="974">
        <f>G23+G24+G25+G26+G27</f>
        <v>3484942</v>
      </c>
      <c r="H22" s="975">
        <f t="shared" si="4"/>
        <v>21.6</v>
      </c>
      <c r="I22" s="972">
        <f>I23+I24+I25+I26+I27</f>
        <v>3610514</v>
      </c>
      <c r="J22" s="973">
        <f t="shared" si="1"/>
        <v>17.100000000000001</v>
      </c>
      <c r="K22" s="972">
        <f>K23+K24+K25+K26+K27</f>
        <v>4495460</v>
      </c>
      <c r="L22" s="973">
        <f t="shared" si="2"/>
        <v>23</v>
      </c>
      <c r="M22" s="972">
        <f>M23+M24+M25+M26+M27</f>
        <v>4478421</v>
      </c>
      <c r="N22" s="973">
        <f t="shared" si="3"/>
        <v>21.7</v>
      </c>
    </row>
    <row r="23" spans="1:15" ht="21" customHeight="1">
      <c r="A23" s="597"/>
      <c r="B23" s="1235" t="s">
        <v>374</v>
      </c>
      <c r="C23" s="1236"/>
      <c r="D23" s="598"/>
      <c r="E23" s="617">
        <v>708664</v>
      </c>
      <c r="F23" s="976">
        <f t="shared" si="0"/>
        <v>4.7</v>
      </c>
      <c r="G23" s="618">
        <v>775341</v>
      </c>
      <c r="H23" s="977">
        <f t="shared" si="4"/>
        <v>4.8</v>
      </c>
      <c r="I23" s="617">
        <v>813814</v>
      </c>
      <c r="J23" s="976">
        <f t="shared" si="1"/>
        <v>3.9</v>
      </c>
      <c r="K23" s="617">
        <v>827490</v>
      </c>
      <c r="L23" s="976">
        <f t="shared" si="2"/>
        <v>4.2</v>
      </c>
      <c r="M23" s="617">
        <v>800464</v>
      </c>
      <c r="N23" s="976">
        <f t="shared" si="3"/>
        <v>3.9</v>
      </c>
    </row>
    <row r="24" spans="1:15" ht="21" customHeight="1">
      <c r="A24" s="597"/>
      <c r="B24" s="1229" t="s">
        <v>375</v>
      </c>
      <c r="C24" s="1228"/>
      <c r="D24" s="598"/>
      <c r="E24" s="619">
        <v>1563102</v>
      </c>
      <c r="F24" s="978">
        <f t="shared" si="0"/>
        <v>10.299999999999999</v>
      </c>
      <c r="G24" s="620">
        <v>1515833</v>
      </c>
      <c r="H24" s="979">
        <f t="shared" si="4"/>
        <v>9.4</v>
      </c>
      <c r="I24" s="619">
        <v>1283503</v>
      </c>
      <c r="J24" s="978">
        <f t="shared" si="1"/>
        <v>6.1</v>
      </c>
      <c r="K24" s="619">
        <v>1305516</v>
      </c>
      <c r="L24" s="978">
        <f t="shared" si="2"/>
        <v>6.7</v>
      </c>
      <c r="M24" s="619">
        <v>1310539</v>
      </c>
      <c r="N24" s="978">
        <f t="shared" si="3"/>
        <v>6.3</v>
      </c>
    </row>
    <row r="25" spans="1:15" ht="21" customHeight="1">
      <c r="A25" s="597"/>
      <c r="B25" s="1229" t="s">
        <v>376</v>
      </c>
      <c r="C25" s="1228"/>
      <c r="D25" s="598"/>
      <c r="E25" s="619">
        <v>1335783</v>
      </c>
      <c r="F25" s="978">
        <f t="shared" si="0"/>
        <v>8.7999999999999989</v>
      </c>
      <c r="G25" s="620">
        <v>1192807</v>
      </c>
      <c r="H25" s="979">
        <f t="shared" si="4"/>
        <v>7.3999999999999995</v>
      </c>
      <c r="I25" s="619">
        <v>1425420</v>
      </c>
      <c r="J25" s="978">
        <f t="shared" si="1"/>
        <v>6.8000000000000007</v>
      </c>
      <c r="K25" s="619">
        <v>2279540</v>
      </c>
      <c r="L25" s="978">
        <f t="shared" si="2"/>
        <v>11.600000000000001</v>
      </c>
      <c r="M25" s="619">
        <v>2314731</v>
      </c>
      <c r="N25" s="978">
        <f t="shared" si="3"/>
        <v>11.200000000000001</v>
      </c>
    </row>
    <row r="26" spans="1:15" ht="21" customHeight="1">
      <c r="A26" s="597"/>
      <c r="B26" s="1227" t="s">
        <v>377</v>
      </c>
      <c r="C26" s="1228"/>
      <c r="D26" s="598"/>
      <c r="E26" s="619">
        <v>0</v>
      </c>
      <c r="F26" s="978">
        <f t="shared" si="0"/>
        <v>0</v>
      </c>
      <c r="G26" s="620">
        <v>961</v>
      </c>
      <c r="H26" s="979">
        <f t="shared" si="4"/>
        <v>0</v>
      </c>
      <c r="I26" s="619">
        <v>87777</v>
      </c>
      <c r="J26" s="978">
        <f t="shared" si="1"/>
        <v>0.4</v>
      </c>
      <c r="K26" s="619">
        <v>82914</v>
      </c>
      <c r="L26" s="978">
        <f t="shared" si="2"/>
        <v>0.4</v>
      </c>
      <c r="M26" s="619">
        <v>52687</v>
      </c>
      <c r="N26" s="978">
        <f t="shared" si="3"/>
        <v>0.3</v>
      </c>
    </row>
    <row r="27" spans="1:15" s="633" customFormat="1" ht="21" customHeight="1">
      <c r="A27" s="599"/>
      <c r="B27" s="1230" t="s">
        <v>378</v>
      </c>
      <c r="C27" s="1231"/>
      <c r="D27" s="600"/>
      <c r="E27" s="631">
        <v>0</v>
      </c>
      <c r="F27" s="983">
        <f t="shared" si="0"/>
        <v>0</v>
      </c>
      <c r="G27" s="632">
        <v>0</v>
      </c>
      <c r="H27" s="984">
        <f t="shared" si="4"/>
        <v>0</v>
      </c>
      <c r="I27" s="631">
        <v>0</v>
      </c>
      <c r="J27" s="983">
        <f t="shared" si="1"/>
        <v>0</v>
      </c>
      <c r="K27" s="631">
        <v>0</v>
      </c>
      <c r="L27" s="983">
        <f t="shared" si="2"/>
        <v>0</v>
      </c>
      <c r="M27" s="631">
        <v>0</v>
      </c>
      <c r="N27" s="983">
        <f t="shared" si="3"/>
        <v>0</v>
      </c>
    </row>
    <row r="28" spans="1:15" ht="21" customHeight="1">
      <c r="A28" s="612" t="s">
        <v>379</v>
      </c>
      <c r="B28" s="591"/>
      <c r="C28" s="590"/>
      <c r="D28" s="590"/>
      <c r="N28" s="63" t="s">
        <v>516</v>
      </c>
    </row>
    <row r="30" spans="1:15" ht="12">
      <c r="A30" s="634" t="s">
        <v>381</v>
      </c>
    </row>
  </sheetData>
  <mergeCells count="24">
    <mergeCell ref="E5:F5"/>
    <mergeCell ref="G5:H5"/>
    <mergeCell ref="A5:D5"/>
    <mergeCell ref="B27:C27"/>
    <mergeCell ref="A2:N2"/>
    <mergeCell ref="B18:B19"/>
    <mergeCell ref="B9:C9"/>
    <mergeCell ref="B10:C10"/>
    <mergeCell ref="B11:C11"/>
    <mergeCell ref="B12:C12"/>
    <mergeCell ref="B13:C13"/>
    <mergeCell ref="B15:C15"/>
    <mergeCell ref="I5:J5"/>
    <mergeCell ref="K5:L5"/>
    <mergeCell ref="M5:N5"/>
    <mergeCell ref="A6:D6"/>
    <mergeCell ref="B7:C7"/>
    <mergeCell ref="B21:C21"/>
    <mergeCell ref="B23:C23"/>
    <mergeCell ref="O18:O19"/>
    <mergeCell ref="B20:C20"/>
    <mergeCell ref="B24:C24"/>
    <mergeCell ref="B25:C25"/>
    <mergeCell ref="B26:C26"/>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colBreaks count="1" manualBreakCount="1">
    <brk id="14" max="1048575" man="1"/>
  </colBreaks>
  <ignoredErrors>
    <ignoredError sqref="F7:N27" 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showGridLines="0" view="pageBreakPreview" topLeftCell="A2" zoomScaleSheetLayoutView="100" workbookViewId="0">
      <selection activeCell="A2" sqref="A2"/>
    </sheetView>
  </sheetViews>
  <sheetFormatPr defaultColWidth="10" defaultRowHeight="12"/>
  <cols>
    <col min="1" max="1" width="9.75" style="1" customWidth="1"/>
    <col min="2" max="3" width="14.125" style="1" customWidth="1"/>
    <col min="4" max="4" width="11.375" style="1" customWidth="1"/>
    <col min="5" max="6" width="14.125" style="1" customWidth="1"/>
    <col min="7" max="7" width="8.875" style="1" customWidth="1"/>
    <col min="8" max="16384" width="10" style="1"/>
  </cols>
  <sheetData>
    <row r="1" spans="1:7" hidden="1">
      <c r="A1" s="1" t="s">
        <v>382</v>
      </c>
    </row>
    <row r="2" spans="1:7" ht="18" customHeight="1">
      <c r="A2" s="324" t="s">
        <v>414</v>
      </c>
      <c r="B2" s="341"/>
      <c r="C2" s="341"/>
      <c r="D2" s="341"/>
      <c r="E2" s="341"/>
      <c r="F2" s="341"/>
      <c r="G2" s="341"/>
    </row>
    <row r="3" spans="1:7" ht="6" customHeight="1">
      <c r="A3" s="325"/>
      <c r="B3" s="341"/>
      <c r="C3" s="341"/>
      <c r="D3" s="341"/>
      <c r="E3" s="341"/>
      <c r="F3" s="341"/>
      <c r="G3" s="341"/>
    </row>
    <row r="4" spans="1:7">
      <c r="F4" s="63"/>
      <c r="G4" s="447" t="s">
        <v>383</v>
      </c>
    </row>
    <row r="5" spans="1:7" ht="18" customHeight="1">
      <c r="A5" s="635" t="s">
        <v>146</v>
      </c>
      <c r="B5" s="5" t="s">
        <v>384</v>
      </c>
      <c r="C5" s="6"/>
      <c r="D5" s="7"/>
      <c r="E5" s="6" t="s">
        <v>385</v>
      </c>
      <c r="F5" s="6"/>
      <c r="G5" s="7"/>
    </row>
    <row r="6" spans="1:7" ht="18" customHeight="1">
      <c r="A6" s="8" t="s">
        <v>151</v>
      </c>
      <c r="B6" s="346" t="s">
        <v>386</v>
      </c>
      <c r="C6" s="10" t="s">
        <v>387</v>
      </c>
      <c r="D6" s="11" t="s">
        <v>19</v>
      </c>
      <c r="E6" s="11" t="s">
        <v>386</v>
      </c>
      <c r="F6" s="10" t="s">
        <v>387</v>
      </c>
      <c r="G6" s="10" t="s">
        <v>388</v>
      </c>
    </row>
    <row r="7" spans="1:7" ht="18" hidden="1" customHeight="1">
      <c r="A7" s="636" t="s">
        <v>95</v>
      </c>
      <c r="B7" s="637">
        <v>7783294</v>
      </c>
      <c r="C7" s="638">
        <v>7793798</v>
      </c>
      <c r="D7" s="639">
        <f t="shared" ref="D7:D16" si="0">C7/B7*100</f>
        <v>100.13495571412309</v>
      </c>
      <c r="E7" s="402">
        <v>7783294</v>
      </c>
      <c r="F7" s="402">
        <v>7456678</v>
      </c>
      <c r="G7" s="640">
        <f>F7/E7*100</f>
        <v>95.803627615762693</v>
      </c>
    </row>
    <row r="8" spans="1:7" ht="18" hidden="1" customHeight="1">
      <c r="A8" s="641" t="s">
        <v>96</v>
      </c>
      <c r="B8" s="642"/>
      <c r="C8" s="643"/>
      <c r="D8" s="644"/>
      <c r="E8" s="409"/>
      <c r="F8" s="409"/>
      <c r="G8" s="645"/>
    </row>
    <row r="9" spans="1:7" ht="18" hidden="1" customHeight="1">
      <c r="A9" s="641" t="s">
        <v>97</v>
      </c>
      <c r="B9" s="642">
        <v>8163420</v>
      </c>
      <c r="C9" s="643">
        <v>8290693</v>
      </c>
      <c r="D9" s="644">
        <f t="shared" si="0"/>
        <v>101.55906470572383</v>
      </c>
      <c r="E9" s="409">
        <v>8163420</v>
      </c>
      <c r="F9" s="409">
        <v>7961381</v>
      </c>
      <c r="G9" s="645">
        <f t="shared" ref="G9:G16" si="1">F9/E9*100</f>
        <v>97.525069149939611</v>
      </c>
    </row>
    <row r="10" spans="1:7" ht="18" hidden="1" customHeight="1">
      <c r="A10" s="646" t="s">
        <v>389</v>
      </c>
      <c r="B10" s="642">
        <v>10464329</v>
      </c>
      <c r="C10" s="643">
        <v>10055099</v>
      </c>
      <c r="D10" s="644">
        <f t="shared" si="0"/>
        <v>96.089285801316066</v>
      </c>
      <c r="E10" s="409">
        <v>10464329</v>
      </c>
      <c r="F10" s="409">
        <v>9135246</v>
      </c>
      <c r="G10" s="645">
        <f t="shared" si="1"/>
        <v>87.298918067274073</v>
      </c>
    </row>
    <row r="11" spans="1:7" ht="18" hidden="1" customHeight="1">
      <c r="A11" s="646" t="s">
        <v>134</v>
      </c>
      <c r="B11" s="642">
        <v>11121171</v>
      </c>
      <c r="C11" s="643">
        <v>11206824</v>
      </c>
      <c r="D11" s="644">
        <f t="shared" si="0"/>
        <v>100.77017968701318</v>
      </c>
      <c r="E11" s="409">
        <v>11121171</v>
      </c>
      <c r="F11" s="409">
        <v>10777670</v>
      </c>
      <c r="G11" s="645">
        <f t="shared" si="1"/>
        <v>96.911287489419948</v>
      </c>
    </row>
    <row r="12" spans="1:7" ht="18" hidden="1" customHeight="1">
      <c r="A12" s="646" t="s">
        <v>191</v>
      </c>
      <c r="B12" s="642">
        <v>10546922</v>
      </c>
      <c r="C12" s="643">
        <v>10441403</v>
      </c>
      <c r="D12" s="644">
        <f t="shared" si="0"/>
        <v>98.999528013955157</v>
      </c>
      <c r="E12" s="409">
        <v>10546922</v>
      </c>
      <c r="F12" s="409">
        <v>9616632</v>
      </c>
      <c r="G12" s="645">
        <f t="shared" si="1"/>
        <v>91.179511899301048</v>
      </c>
    </row>
    <row r="13" spans="1:7" ht="18" hidden="1" customHeight="1">
      <c r="A13" s="647" t="s">
        <v>98</v>
      </c>
      <c r="B13" s="642">
        <v>13177302</v>
      </c>
      <c r="C13" s="643">
        <v>12851892</v>
      </c>
      <c r="D13" s="644">
        <f t="shared" si="0"/>
        <v>97.53052635509151</v>
      </c>
      <c r="E13" s="409">
        <v>13177302</v>
      </c>
      <c r="F13" s="409">
        <v>11153409</v>
      </c>
      <c r="G13" s="645">
        <f t="shared" si="1"/>
        <v>84.641066889109766</v>
      </c>
    </row>
    <row r="14" spans="1:7" ht="18" hidden="1" customHeight="1">
      <c r="A14" s="646" t="s">
        <v>99</v>
      </c>
      <c r="B14" s="642">
        <v>12615473</v>
      </c>
      <c r="C14" s="643">
        <v>12681547</v>
      </c>
      <c r="D14" s="644">
        <f t="shared" si="0"/>
        <v>100.52375364760402</v>
      </c>
      <c r="E14" s="409">
        <v>12615473</v>
      </c>
      <c r="F14" s="409">
        <v>12195104</v>
      </c>
      <c r="G14" s="645">
        <f t="shared" si="1"/>
        <v>96.667830052824812</v>
      </c>
    </row>
    <row r="15" spans="1:7" ht="18" hidden="1" customHeight="1">
      <c r="A15" s="648" t="s">
        <v>100</v>
      </c>
      <c r="B15" s="642">
        <v>10429986</v>
      </c>
      <c r="C15" s="643">
        <v>10366609</v>
      </c>
      <c r="D15" s="644">
        <f t="shared" si="0"/>
        <v>99.392357765389136</v>
      </c>
      <c r="E15" s="409">
        <v>10429986</v>
      </c>
      <c r="F15" s="409">
        <v>9930251</v>
      </c>
      <c r="G15" s="645">
        <f t="shared" si="1"/>
        <v>95.208670462261409</v>
      </c>
    </row>
    <row r="16" spans="1:7" ht="18" hidden="1" customHeight="1">
      <c r="A16" s="646">
        <v>13</v>
      </c>
      <c r="B16" s="642">
        <v>10652100</v>
      </c>
      <c r="C16" s="643">
        <v>10534168</v>
      </c>
      <c r="D16" s="644">
        <f t="shared" si="0"/>
        <v>98.892875583218327</v>
      </c>
      <c r="E16" s="409">
        <v>10652100</v>
      </c>
      <c r="F16" s="409">
        <v>10155987</v>
      </c>
      <c r="G16" s="645">
        <f t="shared" si="1"/>
        <v>95.342580336271723</v>
      </c>
    </row>
    <row r="17" spans="1:7" ht="18" hidden="1" customHeight="1">
      <c r="A17" s="646">
        <v>14</v>
      </c>
      <c r="B17" s="642">
        <v>11360114</v>
      </c>
      <c r="C17" s="643">
        <v>11107563</v>
      </c>
      <c r="D17" s="644">
        <v>97.776862098390922</v>
      </c>
      <c r="E17" s="409">
        <v>11360114</v>
      </c>
      <c r="F17" s="409">
        <v>10797105</v>
      </c>
      <c r="G17" s="645">
        <v>95.043984593816575</v>
      </c>
    </row>
    <row r="18" spans="1:7" ht="18" customHeight="1">
      <c r="A18" s="682" t="s">
        <v>103</v>
      </c>
      <c r="B18" s="682">
        <v>15187292</v>
      </c>
      <c r="C18" s="652">
        <v>14769659</v>
      </c>
      <c r="D18" s="686">
        <v>97.250115425449124</v>
      </c>
      <c r="E18" s="652">
        <v>15187292</v>
      </c>
      <c r="F18" s="652">
        <v>14292098</v>
      </c>
      <c r="G18" s="687">
        <v>94.105637792438571</v>
      </c>
    </row>
    <row r="19" spans="1:7" ht="18" customHeight="1">
      <c r="A19" s="649">
        <v>26</v>
      </c>
      <c r="B19" s="649">
        <v>15506415</v>
      </c>
      <c r="C19" s="650">
        <v>15010061</v>
      </c>
      <c r="D19" s="651">
        <v>96.799040913067273</v>
      </c>
      <c r="E19" s="650">
        <v>15506415</v>
      </c>
      <c r="F19" s="650">
        <v>14558756</v>
      </c>
      <c r="G19" s="653">
        <v>93.888600298650587</v>
      </c>
    </row>
    <row r="20" spans="1:7" ht="18" customHeight="1">
      <c r="A20" s="649">
        <v>27</v>
      </c>
      <c r="B20" s="649">
        <v>16372625</v>
      </c>
      <c r="C20" s="650">
        <v>15369323</v>
      </c>
      <c r="D20" s="651">
        <v>93.872076102640847</v>
      </c>
      <c r="E20" s="650">
        <v>16372625</v>
      </c>
      <c r="F20" s="650">
        <v>14765422</v>
      </c>
      <c r="G20" s="653">
        <v>90.183596094089978</v>
      </c>
    </row>
    <row r="21" spans="1:7" ht="18" customHeight="1">
      <c r="A21" s="649">
        <v>28</v>
      </c>
      <c r="B21" s="649">
        <v>17495227</v>
      </c>
      <c r="C21" s="650">
        <v>16707613</v>
      </c>
      <c r="D21" s="651">
        <v>95.498120716010149</v>
      </c>
      <c r="E21" s="650">
        <v>17495227</v>
      </c>
      <c r="F21" s="650">
        <v>16268070</v>
      </c>
      <c r="G21" s="653">
        <v>92.985761202183895</v>
      </c>
    </row>
    <row r="22" spans="1:7" ht="18" customHeight="1">
      <c r="A22" s="649">
        <v>29</v>
      </c>
      <c r="B22" s="649">
        <v>16720025</v>
      </c>
      <c r="C22" s="650">
        <v>16863099</v>
      </c>
      <c r="D22" s="651">
        <v>100.85570446216438</v>
      </c>
      <c r="E22" s="650">
        <v>16720025</v>
      </c>
      <c r="F22" s="650">
        <v>16370995</v>
      </c>
      <c r="G22" s="653">
        <v>97.912503121257302</v>
      </c>
    </row>
    <row r="23" spans="1:7" ht="18" customHeight="1">
      <c r="A23" s="649">
        <v>30</v>
      </c>
      <c r="B23" s="649">
        <v>15775357</v>
      </c>
      <c r="C23" s="650">
        <v>15435977</v>
      </c>
      <c r="D23" s="651">
        <f>ROUND((C23/B23*100),2)</f>
        <v>97.85</v>
      </c>
      <c r="E23" s="650">
        <v>15775357</v>
      </c>
      <c r="F23" s="650">
        <v>14901534</v>
      </c>
      <c r="G23" s="653">
        <f>ROUND((F23/E23*100),2)</f>
        <v>94.46</v>
      </c>
    </row>
    <row r="24" spans="1:7" ht="18" customHeight="1">
      <c r="A24" s="649" t="s">
        <v>391</v>
      </c>
      <c r="B24" s="649">
        <v>16505333</v>
      </c>
      <c r="C24" s="650">
        <v>16494063</v>
      </c>
      <c r="D24" s="651">
        <f t="shared" ref="D24:D27" si="2">ROUND((C24/B24*100),2)</f>
        <v>99.93</v>
      </c>
      <c r="E24" s="650">
        <v>16505333</v>
      </c>
      <c r="F24" s="650">
        <v>15939281</v>
      </c>
      <c r="G24" s="653">
        <f t="shared" ref="G24:G27" si="3">ROUND((F24/E24*100),2)</f>
        <v>96.57</v>
      </c>
    </row>
    <row r="25" spans="1:7" ht="18" customHeight="1">
      <c r="A25" s="649">
        <v>2</v>
      </c>
      <c r="B25" s="649">
        <v>21955539</v>
      </c>
      <c r="C25" s="650">
        <v>21520571</v>
      </c>
      <c r="D25" s="651">
        <f t="shared" si="2"/>
        <v>98.02</v>
      </c>
      <c r="E25" s="650">
        <v>21955539</v>
      </c>
      <c r="F25" s="650">
        <v>20890531</v>
      </c>
      <c r="G25" s="653">
        <f t="shared" si="3"/>
        <v>95.15</v>
      </c>
    </row>
    <row r="26" spans="1:7" ht="18" customHeight="1">
      <c r="A26" s="649">
        <v>3</v>
      </c>
      <c r="B26" s="649">
        <v>20964127</v>
      </c>
      <c r="C26" s="650">
        <v>20088242</v>
      </c>
      <c r="D26" s="651">
        <f t="shared" si="2"/>
        <v>95.82</v>
      </c>
      <c r="E26" s="650">
        <v>20964127</v>
      </c>
      <c r="F26" s="650">
        <v>19514178</v>
      </c>
      <c r="G26" s="653">
        <f t="shared" si="3"/>
        <v>93.08</v>
      </c>
    </row>
    <row r="27" spans="1:7" ht="18" customHeight="1">
      <c r="A27" s="654">
        <v>4</v>
      </c>
      <c r="B27" s="654">
        <v>21601822</v>
      </c>
      <c r="C27" s="655">
        <v>21396604</v>
      </c>
      <c r="D27" s="1005">
        <f t="shared" si="2"/>
        <v>99.05</v>
      </c>
      <c r="E27" s="655">
        <v>21601822</v>
      </c>
      <c r="F27" s="655">
        <v>20667485</v>
      </c>
      <c r="G27" s="1006">
        <f t="shared" si="3"/>
        <v>95.67</v>
      </c>
    </row>
    <row r="28" spans="1:7" ht="18" customHeight="1">
      <c r="F28" s="63"/>
      <c r="G28" s="63" t="s">
        <v>392</v>
      </c>
    </row>
    <row r="29" spans="1:7" ht="21" customHeight="1"/>
    <row r="30" spans="1:7" ht="21" customHeight="1"/>
    <row r="31" spans="1:7" ht="21" customHeight="1"/>
    <row r="32" spans="1:7" ht="21" customHeight="1"/>
    <row r="50" spans="2:7">
      <c r="B50" s="236"/>
      <c r="C50" s="236"/>
      <c r="D50" s="236"/>
      <c r="E50" s="236"/>
      <c r="F50" s="236"/>
      <c r="G50" s="236"/>
    </row>
  </sheetData>
  <phoneticPr fontId="3"/>
  <printOptions horizontalCentered="1" verticalCentered="1"/>
  <pageMargins left="0.78740157480314965" right="0.39370078740157483" top="0.39370078740157483" bottom="0.39370078740157483" header="0.51181102362204722" footer="0.51181102362204722"/>
  <pageSetup paperSize="9" orientation="portrait" verticalDpi="4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51"/>
  <sheetViews>
    <sheetView showGridLines="0" view="pageBreakPreview" zoomScaleNormal="100" zoomScaleSheetLayoutView="100" workbookViewId="0">
      <selection activeCell="B29" sqref="B29"/>
    </sheetView>
  </sheetViews>
  <sheetFormatPr defaultColWidth="10" defaultRowHeight="12"/>
  <cols>
    <col min="1" max="1" width="10" style="1"/>
    <col min="2" max="2" width="10.375" style="1" bestFit="1" customWidth="1"/>
    <col min="3" max="3" width="10.875" style="1" customWidth="1"/>
    <col min="4" max="5" width="10" style="1" customWidth="1"/>
    <col min="6" max="6" width="11.5" style="1" customWidth="1"/>
    <col min="7" max="8" width="10" style="1" customWidth="1"/>
    <col min="9" max="9" width="7.125" style="1" customWidth="1"/>
    <col min="10" max="10" width="7.625" style="1" customWidth="1"/>
    <col min="11" max="16384" width="10" style="1"/>
  </cols>
  <sheetData>
    <row r="2" spans="2:17" ht="17.25">
      <c r="B2" s="324" t="s">
        <v>415</v>
      </c>
      <c r="C2" s="341"/>
      <c r="D2" s="341"/>
      <c r="E2" s="341"/>
      <c r="F2" s="341"/>
      <c r="G2" s="341"/>
      <c r="H2" s="341"/>
      <c r="I2" s="341"/>
      <c r="J2" s="341"/>
    </row>
    <row r="4" spans="2:17">
      <c r="B4" s="1248" t="s">
        <v>393</v>
      </c>
      <c r="C4" s="656" t="s">
        <v>394</v>
      </c>
      <c r="D4" s="657"/>
      <c r="E4" s="657"/>
      <c r="F4" s="656" t="s">
        <v>395</v>
      </c>
      <c r="G4" s="657"/>
      <c r="H4" s="658"/>
      <c r="I4" s="657" t="s">
        <v>396</v>
      </c>
      <c r="J4" s="658"/>
    </row>
    <row r="5" spans="2:17" ht="25.5" customHeight="1">
      <c r="B5" s="1249"/>
      <c r="C5" s="659" t="s">
        <v>397</v>
      </c>
      <c r="D5" s="660" t="s">
        <v>398</v>
      </c>
      <c r="E5" s="661" t="s">
        <v>399</v>
      </c>
      <c r="F5" s="659" t="s">
        <v>400</v>
      </c>
      <c r="G5" s="660" t="s">
        <v>398</v>
      </c>
      <c r="H5" s="662" t="s">
        <v>399</v>
      </c>
      <c r="I5" s="663" t="s">
        <v>401</v>
      </c>
      <c r="J5" s="664" t="s">
        <v>402</v>
      </c>
      <c r="K5" s="665"/>
      <c r="L5" s="665"/>
      <c r="M5" s="665"/>
      <c r="N5" s="665"/>
      <c r="O5" s="665"/>
      <c r="P5" s="665"/>
      <c r="Q5" s="665"/>
    </row>
    <row r="6" spans="2:17" ht="18" hidden="1" customHeight="1">
      <c r="B6" s="330" t="s">
        <v>95</v>
      </c>
      <c r="C6" s="666">
        <v>7268192</v>
      </c>
      <c r="D6" s="667">
        <v>839768</v>
      </c>
      <c r="E6" s="668">
        <v>223712</v>
      </c>
      <c r="F6" s="669">
        <v>1389335</v>
      </c>
      <c r="G6" s="668">
        <v>160524</v>
      </c>
      <c r="H6" s="670">
        <v>42763</v>
      </c>
      <c r="I6" s="667">
        <v>8655</v>
      </c>
      <c r="J6" s="670">
        <v>32489</v>
      </c>
    </row>
    <row r="7" spans="2:17" ht="18" hidden="1" customHeight="1">
      <c r="B7" s="252" t="s">
        <v>96</v>
      </c>
      <c r="C7" s="671">
        <v>7946190</v>
      </c>
      <c r="D7" s="672">
        <v>892730</v>
      </c>
      <c r="E7" s="673">
        <v>239422</v>
      </c>
      <c r="F7" s="674">
        <v>1570286</v>
      </c>
      <c r="G7" s="673">
        <v>176417</v>
      </c>
      <c r="H7" s="675">
        <v>47313</v>
      </c>
      <c r="I7" s="672">
        <v>8901</v>
      </c>
      <c r="J7" s="675">
        <v>33189</v>
      </c>
    </row>
    <row r="8" spans="2:17" ht="18" hidden="1" customHeight="1">
      <c r="B8" s="252" t="s">
        <v>97</v>
      </c>
      <c r="C8" s="671">
        <v>7788381</v>
      </c>
      <c r="D8" s="672">
        <v>851282</v>
      </c>
      <c r="E8" s="673">
        <v>230705</v>
      </c>
      <c r="F8" s="674">
        <v>1511868</v>
      </c>
      <c r="G8" s="673">
        <v>165230</v>
      </c>
      <c r="H8" s="675">
        <v>44784</v>
      </c>
      <c r="I8" s="672">
        <v>9149</v>
      </c>
      <c r="J8" s="675">
        <v>33759</v>
      </c>
    </row>
    <row r="9" spans="2:17" ht="18" hidden="1" customHeight="1">
      <c r="B9" s="252" t="s">
        <v>162</v>
      </c>
      <c r="C9" s="671">
        <v>8878512</v>
      </c>
      <c r="D9" s="672">
        <v>936947</v>
      </c>
      <c r="E9" s="673">
        <v>259560</v>
      </c>
      <c r="F9" s="674">
        <v>1745855</v>
      </c>
      <c r="G9" s="673">
        <v>184240</v>
      </c>
      <c r="H9" s="675">
        <v>50139</v>
      </c>
      <c r="I9" s="672">
        <v>9476</v>
      </c>
      <c r="J9" s="675">
        <v>34206</v>
      </c>
    </row>
    <row r="10" spans="2:17" ht="18" hidden="1" customHeight="1">
      <c r="B10" s="252" t="s">
        <v>134</v>
      </c>
      <c r="C10" s="671">
        <v>10942730</v>
      </c>
      <c r="D10" s="672">
        <v>1109023</v>
      </c>
      <c r="E10" s="673">
        <v>315044</v>
      </c>
      <c r="F10" s="674">
        <v>1792517</v>
      </c>
      <c r="G10" s="673">
        <v>181668</v>
      </c>
      <c r="H10" s="675">
        <v>51607</v>
      </c>
      <c r="I10" s="672">
        <v>9867</v>
      </c>
      <c r="J10" s="675">
        <v>34734</v>
      </c>
    </row>
    <row r="11" spans="2:17" ht="18" hidden="1" customHeight="1">
      <c r="B11" s="252" t="s">
        <v>191</v>
      </c>
      <c r="C11" s="671">
        <v>9810539</v>
      </c>
      <c r="D11" s="672">
        <v>955727</v>
      </c>
      <c r="E11" s="673">
        <v>275871</v>
      </c>
      <c r="F11" s="674">
        <v>1926101</v>
      </c>
      <c r="G11" s="673">
        <v>187638</v>
      </c>
      <c r="H11" s="675">
        <v>54162</v>
      </c>
      <c r="I11" s="672">
        <v>10265</v>
      </c>
      <c r="J11" s="675">
        <v>35562</v>
      </c>
    </row>
    <row r="12" spans="2:17" ht="18" hidden="1" customHeight="1">
      <c r="B12" s="511" t="s">
        <v>98</v>
      </c>
      <c r="C12" s="671">
        <v>11467820</v>
      </c>
      <c r="D12" s="672">
        <v>1078309</v>
      </c>
      <c r="E12" s="673">
        <v>317413</v>
      </c>
      <c r="F12" s="674">
        <v>1935731</v>
      </c>
      <c r="G12" s="673">
        <v>182015</v>
      </c>
      <c r="H12" s="675">
        <v>53578</v>
      </c>
      <c r="I12" s="672">
        <v>10635</v>
      </c>
      <c r="J12" s="675">
        <v>36129</v>
      </c>
    </row>
    <row r="13" spans="2:17" ht="18" hidden="1" customHeight="1">
      <c r="B13" s="337" t="s">
        <v>99</v>
      </c>
      <c r="C13" s="671">
        <v>12479278</v>
      </c>
      <c r="D13" s="672">
        <v>1131702</v>
      </c>
      <c r="E13" s="673">
        <v>340629</v>
      </c>
      <c r="F13" s="674">
        <v>2050707</v>
      </c>
      <c r="G13" s="673">
        <v>185971</v>
      </c>
      <c r="H13" s="675">
        <v>55975</v>
      </c>
      <c r="I13" s="672">
        <v>11027</v>
      </c>
      <c r="J13" s="675">
        <v>36636</v>
      </c>
    </row>
    <row r="14" spans="2:17" ht="18" hidden="1" customHeight="1">
      <c r="B14" s="337" t="s">
        <v>100</v>
      </c>
      <c r="C14" s="671">
        <v>10264856</v>
      </c>
      <c r="D14" s="672">
        <v>906149</v>
      </c>
      <c r="E14" s="673">
        <v>277624</v>
      </c>
      <c r="F14" s="674">
        <v>2076876</v>
      </c>
      <c r="G14" s="673">
        <v>183340</v>
      </c>
      <c r="H14" s="675">
        <v>56171</v>
      </c>
      <c r="I14" s="672">
        <v>11328</v>
      </c>
      <c r="J14" s="675">
        <v>36974</v>
      </c>
    </row>
    <row r="15" spans="2:17" ht="18" hidden="1" customHeight="1">
      <c r="B15" s="252">
        <v>13</v>
      </c>
      <c r="C15" s="671">
        <v>10541902</v>
      </c>
      <c r="D15" s="672">
        <v>906596</v>
      </c>
      <c r="E15" s="673">
        <v>282481</v>
      </c>
      <c r="F15" s="674">
        <v>2128413</v>
      </c>
      <c r="G15" s="673">
        <v>183042</v>
      </c>
      <c r="H15" s="675">
        <v>57033</v>
      </c>
      <c r="I15" s="672">
        <v>11628</v>
      </c>
      <c r="J15" s="675">
        <v>37319</v>
      </c>
    </row>
    <row r="16" spans="2:17" ht="18" hidden="1" customHeight="1">
      <c r="B16" s="252">
        <v>14</v>
      </c>
      <c r="C16" s="671">
        <v>11206571</v>
      </c>
      <c r="D16" s="672">
        <v>950676</v>
      </c>
      <c r="E16" s="673">
        <v>298754</v>
      </c>
      <c r="F16" s="674">
        <v>2198104</v>
      </c>
      <c r="G16" s="673">
        <v>186470</v>
      </c>
      <c r="H16" s="675">
        <v>58599</v>
      </c>
      <c r="I16" s="672">
        <v>11788</v>
      </c>
      <c r="J16" s="675">
        <v>37511</v>
      </c>
    </row>
    <row r="17" spans="2:10" ht="18" customHeight="1">
      <c r="B17" s="650" t="s">
        <v>103</v>
      </c>
      <c r="C17" s="677">
        <v>15012034</v>
      </c>
      <c r="D17" s="677">
        <v>1009551.7148621385</v>
      </c>
      <c r="E17" s="677">
        <v>365736.8318471958</v>
      </c>
      <c r="F17" s="676">
        <v>3544591</v>
      </c>
      <c r="G17" s="677">
        <v>238371.9569603228</v>
      </c>
      <c r="H17" s="678">
        <v>86356.551186473705</v>
      </c>
      <c r="I17" s="677">
        <v>14870</v>
      </c>
      <c r="J17" s="678">
        <v>41046</v>
      </c>
    </row>
    <row r="18" spans="2:10" ht="18" customHeight="1">
      <c r="B18" s="650">
        <v>26</v>
      </c>
      <c r="C18" s="677">
        <v>15249737</v>
      </c>
      <c r="D18" s="677">
        <v>1006583.3003300331</v>
      </c>
      <c r="E18" s="677">
        <v>371184.32966605003</v>
      </c>
      <c r="F18" s="676">
        <v>3604434</v>
      </c>
      <c r="G18" s="677">
        <v>237916.43564356436</v>
      </c>
      <c r="H18" s="678">
        <v>87733.278161814815</v>
      </c>
      <c r="I18" s="677">
        <v>15150</v>
      </c>
      <c r="J18" s="678">
        <v>41084</v>
      </c>
    </row>
    <row r="19" spans="2:10" ht="18" customHeight="1">
      <c r="B19" s="650">
        <v>27</v>
      </c>
      <c r="C19" s="677">
        <v>15625439</v>
      </c>
      <c r="D19" s="677">
        <v>1010766.4790736787</v>
      </c>
      <c r="E19" s="677">
        <v>379221.41054266575</v>
      </c>
      <c r="F19" s="676">
        <v>3712372</v>
      </c>
      <c r="G19" s="677">
        <v>240143.0881687043</v>
      </c>
      <c r="H19" s="678">
        <v>90097.369187457531</v>
      </c>
      <c r="I19" s="677">
        <v>15459</v>
      </c>
      <c r="J19" s="678">
        <v>41204</v>
      </c>
    </row>
    <row r="20" spans="2:10" ht="18" customHeight="1">
      <c r="B20" s="650">
        <v>28</v>
      </c>
      <c r="C20" s="677">
        <v>16939401</v>
      </c>
      <c r="D20" s="677">
        <v>1072181.8469523387</v>
      </c>
      <c r="E20" s="677">
        <v>409223.58312798955</v>
      </c>
      <c r="F20" s="676">
        <v>3845989</v>
      </c>
      <c r="G20" s="677">
        <v>243432.43243243243</v>
      </c>
      <c r="H20" s="678">
        <v>92911.750495240849</v>
      </c>
      <c r="I20" s="677">
        <v>15799</v>
      </c>
      <c r="J20" s="678">
        <v>41394</v>
      </c>
    </row>
    <row r="21" spans="2:10" ht="18" customHeight="1">
      <c r="B21" s="650">
        <v>29</v>
      </c>
      <c r="C21" s="676">
        <v>17153392</v>
      </c>
      <c r="D21" s="677">
        <v>1066289.0532728289</v>
      </c>
      <c r="E21" s="677">
        <v>414063.0989451324</v>
      </c>
      <c r="F21" s="676">
        <v>3992149</v>
      </c>
      <c r="G21" s="677">
        <v>248159.94281096538</v>
      </c>
      <c r="H21" s="678">
        <v>96365.872498612021</v>
      </c>
      <c r="I21" s="677">
        <v>16087</v>
      </c>
      <c r="J21" s="678">
        <v>41427</v>
      </c>
    </row>
    <row r="22" spans="2:10" ht="18" customHeight="1">
      <c r="B22" s="650">
        <v>30</v>
      </c>
      <c r="C22" s="677">
        <v>15715197</v>
      </c>
      <c r="D22" s="677">
        <f>ROUND((C22/I22*1000),0)</f>
        <v>963059</v>
      </c>
      <c r="E22" s="677">
        <f>ROUND((C22/J22*1000),0)</f>
        <v>379173</v>
      </c>
      <c r="F22" s="676">
        <v>4302612</v>
      </c>
      <c r="G22" s="677">
        <f>ROUND((F22/I22*1000),0)</f>
        <v>263673</v>
      </c>
      <c r="H22" s="678">
        <f>ROUND((F22/J22*1000),0)</f>
        <v>103812</v>
      </c>
      <c r="I22" s="677">
        <v>16318</v>
      </c>
      <c r="J22" s="678">
        <v>41446</v>
      </c>
    </row>
    <row r="23" spans="2:10" ht="18" customHeight="1">
      <c r="B23" s="650" t="s">
        <v>391</v>
      </c>
      <c r="C23" s="677">
        <v>16711972</v>
      </c>
      <c r="D23" s="677">
        <f>ROUND((C23/I23*1000),0)</f>
        <v>1005534</v>
      </c>
      <c r="E23" s="677">
        <f t="shared" ref="E23:E26" si="0">ROUND((C23/J23*1000),0)</f>
        <v>402883</v>
      </c>
      <c r="F23" s="676">
        <v>4344876</v>
      </c>
      <c r="G23" s="677">
        <f t="shared" ref="G23:G26" si="1">ROUND((F23/I23*1000),0)</f>
        <v>261425</v>
      </c>
      <c r="H23" s="678">
        <f t="shared" ref="H23:H26" si="2">ROUND((F23/J23*1000),0)</f>
        <v>104744</v>
      </c>
      <c r="I23" s="677">
        <v>16620</v>
      </c>
      <c r="J23" s="678">
        <v>41481</v>
      </c>
    </row>
    <row r="24" spans="2:10" ht="18" customHeight="1">
      <c r="B24" s="650">
        <v>2</v>
      </c>
      <c r="C24" s="677">
        <v>21747005</v>
      </c>
      <c r="D24" s="677">
        <f t="shared" ref="D24:D26" si="3">ROUND((C24/I24*1000),0)</f>
        <v>1290011</v>
      </c>
      <c r="E24" s="677">
        <f t="shared" si="0"/>
        <v>522237</v>
      </c>
      <c r="F24" s="676">
        <v>4479786</v>
      </c>
      <c r="G24" s="677">
        <f t="shared" si="1"/>
        <v>265737</v>
      </c>
      <c r="H24" s="678">
        <f t="shared" si="2"/>
        <v>107579</v>
      </c>
      <c r="I24" s="677">
        <v>16858</v>
      </c>
      <c r="J24" s="678">
        <v>41642</v>
      </c>
    </row>
    <row r="25" spans="2:10" ht="18" customHeight="1">
      <c r="B25" s="650">
        <v>3</v>
      </c>
      <c r="C25" s="677">
        <v>20184960</v>
      </c>
      <c r="D25" s="677">
        <f t="shared" si="3"/>
        <v>1174090</v>
      </c>
      <c r="E25" s="677">
        <f t="shared" si="0"/>
        <v>482975</v>
      </c>
      <c r="F25" s="676">
        <v>4532892</v>
      </c>
      <c r="G25" s="677">
        <f t="shared" si="1"/>
        <v>263663</v>
      </c>
      <c r="H25" s="678">
        <f t="shared" si="2"/>
        <v>108461</v>
      </c>
      <c r="I25" s="677">
        <v>17192</v>
      </c>
      <c r="J25" s="678">
        <v>41793</v>
      </c>
    </row>
    <row r="26" spans="2:10" ht="18" customHeight="1">
      <c r="B26" s="655">
        <v>4</v>
      </c>
      <c r="C26" s="679">
        <v>21396603</v>
      </c>
      <c r="D26" s="680">
        <f t="shared" si="3"/>
        <v>1217307</v>
      </c>
      <c r="E26" s="680">
        <f t="shared" si="0"/>
        <v>508946</v>
      </c>
      <c r="F26" s="679">
        <v>4795093</v>
      </c>
      <c r="G26" s="680">
        <f t="shared" si="1"/>
        <v>272805</v>
      </c>
      <c r="H26" s="681">
        <f t="shared" si="2"/>
        <v>114058</v>
      </c>
      <c r="I26" s="680">
        <v>17577</v>
      </c>
      <c r="J26" s="681">
        <v>42041</v>
      </c>
    </row>
    <row r="27" spans="2:10" ht="18" customHeight="1">
      <c r="B27" s="396"/>
      <c r="I27" s="63"/>
      <c r="J27" s="63" t="s">
        <v>380</v>
      </c>
    </row>
    <row r="28" spans="2:10" ht="18" customHeight="1"/>
    <row r="29" spans="2:10" ht="18" customHeight="1"/>
    <row r="30" spans="2:10" ht="21" customHeight="1"/>
    <row r="31" spans="2:10" ht="21" customHeight="1"/>
    <row r="32" spans="2:10"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spans="3:10" ht="21" customHeight="1">
      <c r="C49" s="236"/>
      <c r="D49" s="236"/>
      <c r="E49" s="236"/>
      <c r="F49" s="236"/>
      <c r="G49" s="236"/>
      <c r="H49" s="236"/>
      <c r="J49" s="236"/>
    </row>
    <row r="50" spans="3:10" ht="33" customHeight="1"/>
    <row r="51" spans="3:10" ht="21" customHeight="1"/>
  </sheetData>
  <mergeCells count="1">
    <mergeCell ref="B4:B5"/>
  </mergeCells>
  <phoneticPr fontId="3"/>
  <printOptions horizontalCentered="1"/>
  <pageMargins left="0.59055118110236227" right="0.59055118110236227" top="1.1811023622047245" bottom="0.19685039370078741" header="0" footer="0"/>
  <pageSetup paperSize="9" orientation="landscape" verticalDpi="4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65"/>
  <sheetViews>
    <sheetView showGridLines="0" view="pageBreakPreview" zoomScale="55" zoomScaleNormal="55" zoomScaleSheetLayoutView="55" workbookViewId="0">
      <pane xSplit="82" ySplit="38" topLeftCell="CE39" activePane="bottomRight" state="frozen"/>
      <selection sqref="A1:I1"/>
      <selection pane="topRight" sqref="A1:I1"/>
      <selection pane="bottomLeft" sqref="A1:I1"/>
      <selection pane="bottomRight" activeCell="CS52" sqref="CS52"/>
    </sheetView>
  </sheetViews>
  <sheetFormatPr defaultColWidth="10" defaultRowHeight="24.95" customHeight="1"/>
  <cols>
    <col min="1" max="1" width="2.875" style="1" customWidth="1"/>
    <col min="2" max="2" width="17.875" style="1" customWidth="1"/>
    <col min="3" max="4" width="16.75" style="1" hidden="1" customWidth="1"/>
    <col min="5" max="6" width="8.75" style="1" hidden="1" customWidth="1"/>
    <col min="7" max="8" width="16.75" style="1" hidden="1" customWidth="1"/>
    <col min="9" max="10" width="8.75" style="1" hidden="1" customWidth="1"/>
    <col min="11" max="12" width="16.75" style="1" hidden="1" customWidth="1"/>
    <col min="13" max="14" width="8.75" style="1" hidden="1" customWidth="1"/>
    <col min="15" max="16" width="16.75" style="1" hidden="1" customWidth="1"/>
    <col min="17" max="18" width="8.75" style="1" hidden="1" customWidth="1"/>
    <col min="19" max="20" width="16.75" style="1" hidden="1" customWidth="1"/>
    <col min="21" max="22" width="8.75" style="1" hidden="1" customWidth="1"/>
    <col min="23" max="24" width="16.75" style="1" hidden="1" customWidth="1"/>
    <col min="25" max="26" width="8.75" style="1" hidden="1" customWidth="1"/>
    <col min="27" max="28" width="16.75" style="1" hidden="1" customWidth="1"/>
    <col min="29" max="30" width="8.75" style="1" hidden="1" customWidth="1"/>
    <col min="31" max="32" width="16.75" style="1" hidden="1" customWidth="1"/>
    <col min="33" max="34" width="8.75" style="1" hidden="1" customWidth="1"/>
    <col min="35" max="36" width="16.75" style="1" hidden="1" customWidth="1"/>
    <col min="37" max="37" width="8.75" style="1" hidden="1" customWidth="1"/>
    <col min="38" max="38" width="9.75" style="1" hidden="1" customWidth="1"/>
    <col min="39" max="39" width="5.875" style="1" hidden="1" customWidth="1"/>
    <col min="40" max="40" width="7.5" style="1" hidden="1" customWidth="1"/>
    <col min="41" max="41" width="1.875" style="1" hidden="1" customWidth="1"/>
    <col min="42" max="42" width="15.5" style="1" hidden="1" customWidth="1"/>
    <col min="43" max="43" width="16.875" style="1" hidden="1" customWidth="1"/>
    <col min="44" max="44" width="16.75" style="1" hidden="1" customWidth="1"/>
    <col min="45" max="46" width="8.75" style="1" hidden="1" customWidth="1"/>
    <col min="47" max="48" width="17.5" style="1" hidden="1" customWidth="1"/>
    <col min="49" max="50" width="9.625" style="1" hidden="1" customWidth="1"/>
    <col min="51" max="52" width="17.5" style="1" hidden="1" customWidth="1"/>
    <col min="53" max="53" width="9.625" style="1" hidden="1" customWidth="1"/>
    <col min="54" max="54" width="23.5" style="1" hidden="1" customWidth="1"/>
    <col min="55" max="56" width="20.25" style="1" hidden="1" customWidth="1"/>
    <col min="57" max="57" width="11.25" style="1" hidden="1" customWidth="1"/>
    <col min="58" max="58" width="10" style="1" hidden="1" customWidth="1"/>
    <col min="59" max="59" width="22.625" style="1" hidden="1" customWidth="1"/>
    <col min="60" max="60" width="17.75" style="1" hidden="1" customWidth="1"/>
    <col min="61" max="61" width="10" style="1" hidden="1" customWidth="1"/>
    <col min="62" max="62" width="9.75" style="1" hidden="1" customWidth="1"/>
    <col min="63" max="64" width="16.5" style="1" hidden="1" customWidth="1"/>
    <col min="65" max="65" width="10" style="1" hidden="1" customWidth="1"/>
    <col min="66" max="66" width="9.25" style="1" hidden="1" customWidth="1"/>
    <col min="67" max="68" width="16.5" style="1" hidden="1" customWidth="1"/>
    <col min="69" max="69" width="10" style="1" hidden="1" customWidth="1"/>
    <col min="70" max="70" width="9.25" style="1" hidden="1" customWidth="1"/>
    <col min="71" max="72" width="16.5" style="1" hidden="1" customWidth="1"/>
    <col min="73" max="73" width="10" style="1" hidden="1" customWidth="1"/>
    <col min="74" max="74" width="9.25" style="1" hidden="1" customWidth="1"/>
    <col min="75" max="76" width="16.5" style="1" hidden="1" customWidth="1"/>
    <col min="77" max="77" width="10" style="1" hidden="1" customWidth="1"/>
    <col min="78" max="78" width="9.25" style="1" hidden="1" customWidth="1"/>
    <col min="79" max="80" width="16.5" style="1" hidden="1" customWidth="1"/>
    <col min="81" max="81" width="10" style="1" hidden="1" customWidth="1"/>
    <col min="82" max="82" width="9.25" style="1" hidden="1" customWidth="1"/>
    <col min="83" max="84" width="16.5" style="1" customWidth="1"/>
    <col min="85" max="85" width="10" style="1" customWidth="1"/>
    <col min="86" max="86" width="9.25" style="1" customWidth="1"/>
    <col min="87" max="88" width="16.5" style="1" customWidth="1"/>
    <col min="89" max="89" width="10" style="1"/>
    <col min="90" max="90" width="9.25" style="1" customWidth="1"/>
    <col min="91" max="92" width="16.5" style="1" customWidth="1"/>
    <col min="93" max="93" width="10" style="1"/>
    <col min="94" max="94" width="9.25" style="1" customWidth="1"/>
    <col min="95" max="96" width="16.5" style="1" customWidth="1"/>
    <col min="97" max="97" width="10" style="1"/>
    <col min="98" max="98" width="9.25" style="1" customWidth="1"/>
    <col min="99" max="100" width="16.5" style="1" customWidth="1"/>
    <col min="101" max="101" width="10" style="1"/>
    <col min="102" max="102" width="9.25" style="1" customWidth="1"/>
    <col min="103" max="16384" width="10" style="1"/>
  </cols>
  <sheetData>
    <row r="1" spans="1:54" ht="18.75" customHeight="1"/>
    <row r="2" spans="1:54" ht="12" hidden="1" customHeight="1">
      <c r="A2" s="1072" t="s">
        <v>0</v>
      </c>
      <c r="B2" s="1072"/>
      <c r="C2" s="1072"/>
      <c r="D2" s="1072"/>
      <c r="E2" s="1072"/>
      <c r="F2" s="1072"/>
      <c r="G2" s="1072"/>
      <c r="H2" s="1072"/>
      <c r="I2" s="1072"/>
      <c r="J2" s="1072"/>
      <c r="K2" s="1072"/>
      <c r="L2" s="1072"/>
      <c r="M2" s="1072"/>
      <c r="N2" s="1072"/>
      <c r="O2" s="1072"/>
      <c r="P2" s="1072"/>
      <c r="Q2" s="1072"/>
      <c r="R2" s="1072"/>
      <c r="S2" s="1072"/>
      <c r="T2" s="1072"/>
      <c r="U2" s="1072"/>
      <c r="V2" s="1072"/>
      <c r="W2" s="1072"/>
      <c r="X2" s="1072"/>
      <c r="Y2" s="1072"/>
      <c r="Z2" s="1072"/>
      <c r="AA2" s="1072"/>
      <c r="AB2" s="1072"/>
      <c r="AC2" s="1072"/>
      <c r="AD2" s="1072"/>
      <c r="AE2" s="1072"/>
      <c r="AF2" s="1072"/>
      <c r="AG2" s="1072"/>
      <c r="AH2" s="1072"/>
      <c r="AI2" s="1072"/>
      <c r="AJ2" s="1072"/>
      <c r="AK2" s="1072"/>
      <c r="AL2" s="1072"/>
      <c r="AM2" s="1072"/>
      <c r="AN2" s="1072"/>
      <c r="AO2" s="1072"/>
      <c r="AP2" s="1072"/>
      <c r="AQ2" s="1072"/>
      <c r="AR2" s="1072"/>
      <c r="AS2" s="1072"/>
      <c r="AT2" s="1072"/>
      <c r="AU2" s="1072"/>
      <c r="AV2" s="1072"/>
      <c r="AW2" s="1072"/>
      <c r="AX2" s="1072"/>
      <c r="AY2" s="1072"/>
      <c r="AZ2" s="1072"/>
      <c r="BA2" s="1072"/>
      <c r="BB2" s="1072"/>
    </row>
    <row r="3" spans="1:54" ht="15.75" hidden="1" customHeight="1">
      <c r="C3" s="1073"/>
      <c r="D3" s="1073"/>
      <c r="E3" s="1073"/>
      <c r="F3" s="1073"/>
      <c r="J3" s="2" t="s">
        <v>1</v>
      </c>
      <c r="R3" s="2" t="s">
        <v>1</v>
      </c>
      <c r="Z3" s="2" t="s">
        <v>1</v>
      </c>
      <c r="AH3" s="2" t="s">
        <v>1</v>
      </c>
      <c r="AN3" s="2"/>
      <c r="AO3" s="2"/>
      <c r="AP3" s="2"/>
      <c r="AR3" s="2"/>
      <c r="AS3" s="2"/>
      <c r="AT3" s="2"/>
      <c r="AV3" s="2"/>
      <c r="AW3" s="2"/>
      <c r="BB3" s="2" t="s">
        <v>1</v>
      </c>
    </row>
    <row r="4" spans="1:54" ht="15" hidden="1" customHeight="1">
      <c r="A4" s="3"/>
      <c r="B4" s="4" t="s">
        <v>2</v>
      </c>
      <c r="C4" s="5" t="s">
        <v>3</v>
      </c>
      <c r="D4" s="5"/>
      <c r="E4" s="6"/>
      <c r="F4" s="7"/>
      <c r="G4" s="5" t="s">
        <v>4</v>
      </c>
      <c r="H4" s="5"/>
      <c r="I4" s="6"/>
      <c r="J4" s="7"/>
      <c r="K4" s="6" t="s">
        <v>5</v>
      </c>
      <c r="L4" s="5"/>
      <c r="M4" s="6"/>
      <c r="N4" s="6"/>
      <c r="O4" s="5" t="s">
        <v>6</v>
      </c>
      <c r="P4" s="5"/>
      <c r="Q4" s="6"/>
      <c r="R4" s="7"/>
      <c r="S4" s="6" t="s">
        <v>7</v>
      </c>
      <c r="T4" s="5"/>
      <c r="U4" s="6"/>
      <c r="V4" s="7"/>
      <c r="W4" s="5" t="s">
        <v>8</v>
      </c>
      <c r="X4" s="5"/>
      <c r="Y4" s="6"/>
      <c r="Z4" s="7"/>
      <c r="AA4" s="6" t="s">
        <v>9</v>
      </c>
      <c r="AB4" s="5"/>
      <c r="AC4" s="6"/>
      <c r="AD4" s="6"/>
      <c r="AE4" s="5" t="s">
        <v>10</v>
      </c>
      <c r="AF4" s="5"/>
      <c r="AG4" s="6"/>
      <c r="AH4" s="7"/>
      <c r="AI4" s="6" t="s">
        <v>11</v>
      </c>
      <c r="AJ4" s="5"/>
      <c r="AK4" s="6"/>
      <c r="AL4" s="6"/>
      <c r="AM4" s="5" t="s">
        <v>12</v>
      </c>
      <c r="AN4" s="5"/>
      <c r="AO4" s="6"/>
      <c r="AP4" s="7"/>
      <c r="AQ4" s="5" t="s">
        <v>13</v>
      </c>
      <c r="AR4" s="5"/>
      <c r="AS4" s="6"/>
      <c r="AT4" s="7"/>
      <c r="AU4" s="5" t="s">
        <v>14</v>
      </c>
      <c r="AV4" s="5"/>
      <c r="AW4" s="6"/>
      <c r="AX4" s="7"/>
      <c r="AY4" s="5" t="s">
        <v>15</v>
      </c>
      <c r="AZ4" s="5"/>
      <c r="BA4" s="6"/>
      <c r="BB4" s="7"/>
    </row>
    <row r="5" spans="1:54" ht="16.5" hidden="1" customHeight="1">
      <c r="A5" s="8" t="s">
        <v>16</v>
      </c>
      <c r="B5" s="9"/>
      <c r="C5" s="10" t="s">
        <v>17</v>
      </c>
      <c r="D5" s="10" t="s">
        <v>18</v>
      </c>
      <c r="E5" s="10" t="s">
        <v>19</v>
      </c>
      <c r="F5" s="10" t="s">
        <v>20</v>
      </c>
      <c r="G5" s="10" t="s">
        <v>17</v>
      </c>
      <c r="H5" s="10" t="s">
        <v>18</v>
      </c>
      <c r="I5" s="10" t="s">
        <v>19</v>
      </c>
      <c r="J5" s="10" t="s">
        <v>20</v>
      </c>
      <c r="K5" s="11" t="s">
        <v>17</v>
      </c>
      <c r="L5" s="10" t="s">
        <v>18</v>
      </c>
      <c r="M5" s="10" t="s">
        <v>19</v>
      </c>
      <c r="N5" s="10" t="s">
        <v>20</v>
      </c>
      <c r="O5" s="10" t="s">
        <v>17</v>
      </c>
      <c r="P5" s="10" t="s">
        <v>18</v>
      </c>
      <c r="Q5" s="10" t="s">
        <v>19</v>
      </c>
      <c r="R5" s="10" t="s">
        <v>20</v>
      </c>
      <c r="S5" s="11" t="s">
        <v>17</v>
      </c>
      <c r="T5" s="10" t="s">
        <v>18</v>
      </c>
      <c r="U5" s="10" t="s">
        <v>19</v>
      </c>
      <c r="V5" s="10" t="s">
        <v>20</v>
      </c>
      <c r="W5" s="10" t="s">
        <v>17</v>
      </c>
      <c r="X5" s="10" t="s">
        <v>18</v>
      </c>
      <c r="Y5" s="10" t="s">
        <v>19</v>
      </c>
      <c r="Z5" s="10" t="s">
        <v>20</v>
      </c>
      <c r="AA5" s="11" t="s">
        <v>17</v>
      </c>
      <c r="AB5" s="10" t="s">
        <v>18</v>
      </c>
      <c r="AC5" s="10" t="s">
        <v>19</v>
      </c>
      <c r="AD5" s="10" t="s">
        <v>20</v>
      </c>
      <c r="AE5" s="10" t="s">
        <v>17</v>
      </c>
      <c r="AF5" s="10" t="s">
        <v>18</v>
      </c>
      <c r="AG5" s="10" t="s">
        <v>19</v>
      </c>
      <c r="AH5" s="10" t="s">
        <v>20</v>
      </c>
      <c r="AI5" s="11" t="s">
        <v>17</v>
      </c>
      <c r="AJ5" s="10" t="s">
        <v>18</v>
      </c>
      <c r="AK5" s="10" t="s">
        <v>19</v>
      </c>
      <c r="AL5" s="10" t="s">
        <v>20</v>
      </c>
      <c r="AM5" s="10" t="s">
        <v>17</v>
      </c>
      <c r="AN5" s="10" t="s">
        <v>18</v>
      </c>
      <c r="AO5" s="10" t="s">
        <v>19</v>
      </c>
      <c r="AP5" s="10" t="s">
        <v>20</v>
      </c>
      <c r="AQ5" s="10" t="s">
        <v>17</v>
      </c>
      <c r="AR5" s="10" t="s">
        <v>18</v>
      </c>
      <c r="AS5" s="10" t="s">
        <v>19</v>
      </c>
      <c r="AT5" s="10" t="s">
        <v>20</v>
      </c>
      <c r="AU5" s="10" t="s">
        <v>17</v>
      </c>
      <c r="AV5" s="10" t="s">
        <v>18</v>
      </c>
      <c r="AW5" s="10" t="s">
        <v>19</v>
      </c>
      <c r="AX5" s="10" t="s">
        <v>20</v>
      </c>
      <c r="AY5" s="10" t="s">
        <v>17</v>
      </c>
      <c r="AZ5" s="10" t="s">
        <v>18</v>
      </c>
      <c r="BA5" s="10" t="s">
        <v>19</v>
      </c>
      <c r="BB5" s="10" t="s">
        <v>20</v>
      </c>
    </row>
    <row r="6" spans="1:54" ht="18.600000000000001" hidden="1" customHeight="1">
      <c r="A6" s="3" t="s">
        <v>21</v>
      </c>
      <c r="B6" s="12"/>
      <c r="C6" s="13">
        <f>SUM(C7+C10)</f>
        <v>741553368</v>
      </c>
      <c r="D6" s="14">
        <f>SUM(D7+D10)</f>
        <v>648699575</v>
      </c>
      <c r="E6" s="15">
        <f>D6/C6*100</f>
        <v>87.478474644322574</v>
      </c>
      <c r="F6" s="15">
        <f>D6/$D$27*100</f>
        <v>45.341266652497985</v>
      </c>
      <c r="G6" s="14">
        <f>SUM(G7+G10)</f>
        <v>860286180</v>
      </c>
      <c r="H6" s="14">
        <f>SUM(H7+H10)</f>
        <v>742115207</v>
      </c>
      <c r="I6" s="15">
        <f>H6/G6*100</f>
        <v>86.263760159439045</v>
      </c>
      <c r="J6" s="16">
        <f>H6/$H$27*100</f>
        <v>47.259874194640361</v>
      </c>
      <c r="K6" s="14">
        <f>SUM(K7+K10)</f>
        <v>761554721</v>
      </c>
      <c r="L6" s="14">
        <f>SUM(L7+L10)</f>
        <v>635567002</v>
      </c>
      <c r="M6" s="15">
        <f>L6/K6*100</f>
        <v>83.45651132796273</v>
      </c>
      <c r="N6" s="15">
        <f>L6/$L$27*100</f>
        <v>42.038515205629615</v>
      </c>
      <c r="O6" s="14">
        <f>SUM(O7+O10)</f>
        <v>809817262</v>
      </c>
      <c r="P6" s="14">
        <f>SUM(P7+P10)</f>
        <v>715147522</v>
      </c>
      <c r="Q6" s="15">
        <f>P6/O6*100</f>
        <v>88.309740426353116</v>
      </c>
      <c r="R6" s="16">
        <f>P6/$P$27*100</f>
        <v>40.962599179293512</v>
      </c>
      <c r="S6" s="14">
        <f>SUM(S7+S10)</f>
        <v>800134240</v>
      </c>
      <c r="T6" s="14">
        <f>SUM(T7+T10)</f>
        <v>703165605</v>
      </c>
      <c r="U6" s="15">
        <f>T6/S6*100</f>
        <v>87.880954200885085</v>
      </c>
      <c r="V6" s="15">
        <f>T6/$T$27*100</f>
        <v>39.227837985710245</v>
      </c>
      <c r="W6" s="14">
        <f>SUM(W7+W10)</f>
        <v>943671505</v>
      </c>
      <c r="X6" s="14">
        <f>SUM(X7+X10)</f>
        <v>830313383</v>
      </c>
      <c r="Y6" s="15">
        <f>X6/W6*100</f>
        <v>87.98754424613044</v>
      </c>
      <c r="Z6" s="16">
        <f>X6/$X$27*100</f>
        <v>43.108501129950199</v>
      </c>
      <c r="AA6" s="14">
        <f>SUM(AA7+AA10)</f>
        <v>879288926</v>
      </c>
      <c r="AB6" s="14">
        <f>SUM(AB7+AB10)</f>
        <v>768033610</v>
      </c>
      <c r="AC6" s="15">
        <f>AB6/AA6*100</f>
        <v>87.347126443851067</v>
      </c>
      <c r="AD6" s="15">
        <f>AB6/$AB$27*100</f>
        <v>39.676665117410636</v>
      </c>
      <c r="AE6" s="14">
        <f>SUM(AE7+AE10)</f>
        <v>926983754</v>
      </c>
      <c r="AF6" s="14">
        <f>SUM(AF7+AF10)</f>
        <v>808299677</v>
      </c>
      <c r="AG6" s="15">
        <f>AF6/AE6*100</f>
        <v>87.196746815910217</v>
      </c>
      <c r="AH6" s="16">
        <f>AF6/$AF$27*100</f>
        <v>39.415659440771961</v>
      </c>
      <c r="AI6" s="14">
        <f>SUM(AI7+AI10)</f>
        <v>951057449</v>
      </c>
      <c r="AJ6" s="14">
        <f>SUM(AJ7+AJ10)</f>
        <v>841770139</v>
      </c>
      <c r="AK6" s="15">
        <f>AJ6/AI6*100</f>
        <v>88.508863464040857</v>
      </c>
      <c r="AL6" s="15">
        <f>AJ6/$AJ$27*100</f>
        <v>40.530585612673434</v>
      </c>
      <c r="AM6" s="13">
        <f>SUM(AM7+AM10)</f>
        <v>939533707</v>
      </c>
      <c r="AN6" s="14">
        <f>SUM(AN7+AN10)</f>
        <v>825600267</v>
      </c>
      <c r="AO6" s="15">
        <f>AN6/AM6*100</f>
        <v>87.873405802140098</v>
      </c>
      <c r="AP6" s="16">
        <f>AN6/$AN$27*100</f>
        <v>38.789479869100887</v>
      </c>
      <c r="AQ6" s="13">
        <v>939758158</v>
      </c>
      <c r="AR6" s="14">
        <v>834610555</v>
      </c>
      <c r="AS6" s="15">
        <f>AR6/AQ6*100</f>
        <v>88.811206148635534</v>
      </c>
      <c r="AT6" s="16">
        <f>AR6/$AR$27*100</f>
        <v>37.969561227716305</v>
      </c>
      <c r="AU6" s="17">
        <v>950073215</v>
      </c>
      <c r="AV6" s="18">
        <v>844778954</v>
      </c>
      <c r="AW6" s="19">
        <f t="shared" ref="AW6:AW24" si="0">AV6/AU6*100</f>
        <v>88.917247709167341</v>
      </c>
      <c r="AX6" s="20">
        <f t="shared" ref="AX6:AX30" si="1">AV6/$AV$27*100</f>
        <v>38.921350227550306</v>
      </c>
      <c r="AY6" s="17">
        <v>946804006</v>
      </c>
      <c r="AZ6" s="18">
        <v>850728153</v>
      </c>
      <c r="BA6" s="19">
        <f t="shared" ref="BA6:BA23" si="2">AZ6/AY6*100</f>
        <v>89.852614438557836</v>
      </c>
      <c r="BB6" s="20">
        <f t="shared" ref="BB6:BB26" si="3">AZ6/$AZ$27*100</f>
        <v>37.8469331218825</v>
      </c>
    </row>
    <row r="7" spans="1:54" ht="18.600000000000001" hidden="1" customHeight="1">
      <c r="A7" s="21"/>
      <c r="B7" s="22" t="s">
        <v>22</v>
      </c>
      <c r="C7" s="23">
        <f>SUM(C8:C9)</f>
        <v>659683500</v>
      </c>
      <c r="D7" s="24">
        <v>634965642</v>
      </c>
      <c r="E7" s="25">
        <f>D7/C7*100</f>
        <v>96.253073178274136</v>
      </c>
      <c r="F7" s="25">
        <f>D7/$D$27*100</f>
        <v>44.381324728163371</v>
      </c>
      <c r="G7" s="24">
        <f>SUM(G8:G9)</f>
        <v>768758200</v>
      </c>
      <c r="H7" s="24">
        <f>SUM(H8:H9)</f>
        <v>727487980</v>
      </c>
      <c r="I7" s="25">
        <f>H7/G7*100</f>
        <v>94.631573360778461</v>
      </c>
      <c r="J7" s="26">
        <f>H7/$H$27*100</f>
        <v>46.328373396225317</v>
      </c>
      <c r="K7" s="24">
        <f>SUM(K8:K9)</f>
        <v>649562800</v>
      </c>
      <c r="L7" s="24">
        <f>SUM(L8:L9)</f>
        <v>620533982</v>
      </c>
      <c r="M7" s="25">
        <f>L7/K7*100</f>
        <v>95.531022096708739</v>
      </c>
      <c r="N7" s="25">
        <f>L7/$L$27*100</f>
        <v>41.044181267794791</v>
      </c>
      <c r="O7" s="24">
        <f>SUM(O8:O9)</f>
        <v>712790900</v>
      </c>
      <c r="P7" s="24">
        <f>SUM(P8:P9)</f>
        <v>685671751</v>
      </c>
      <c r="Q7" s="25">
        <f>P7/O7*100</f>
        <v>96.195357011432108</v>
      </c>
      <c r="R7" s="26">
        <f>P7/$P$27*100</f>
        <v>39.274270329887742</v>
      </c>
      <c r="S7" s="24">
        <f>SUM(S8:S9)</f>
        <v>709731600</v>
      </c>
      <c r="T7" s="24">
        <f>SUM(T8:T9)</f>
        <v>686994121</v>
      </c>
      <c r="U7" s="25">
        <f>T7/S7*100</f>
        <v>96.796327090409946</v>
      </c>
      <c r="V7" s="25">
        <f>T7/$T$27*100</f>
        <v>38.325671625709596</v>
      </c>
      <c r="W7" s="24">
        <f>SUM(W8:W9)</f>
        <v>851795400</v>
      </c>
      <c r="X7" s="24">
        <f>SUM(X8:X9)</f>
        <v>816995451</v>
      </c>
      <c r="Y7" s="25">
        <f>X7/W7*100</f>
        <v>95.914517852526558</v>
      </c>
      <c r="Z7" s="26">
        <f>X7/$X$27*100</f>
        <v>42.417056070259285</v>
      </c>
      <c r="AA7" s="24">
        <f>SUM(AA8:AA9)</f>
        <v>771450000</v>
      </c>
      <c r="AB7" s="24">
        <f>SUM(AB8:AB9)</f>
        <v>746684636</v>
      </c>
      <c r="AC7" s="25">
        <f>AB7/AA7*100</f>
        <v>96.789764210253409</v>
      </c>
      <c r="AD7" s="25">
        <f>AB7/$AB$27*100</f>
        <v>38.573775763390948</v>
      </c>
      <c r="AE7" s="24">
        <f>SUM(AE8:AE9)</f>
        <v>823659117</v>
      </c>
      <c r="AF7" s="24">
        <f>SUM(AF8:AF9)</f>
        <v>793815919</v>
      </c>
      <c r="AG7" s="25">
        <f>AF7/AE7*100</f>
        <v>96.376753758436209</v>
      </c>
      <c r="AH7" s="26">
        <f>AF7/$AF$27*100</f>
        <v>38.709378232211542</v>
      </c>
      <c r="AI7" s="24">
        <f>SUM(AI8:AI9)</f>
        <v>856034280</v>
      </c>
      <c r="AJ7" s="24">
        <f>SUM(AJ8:AJ9)</f>
        <v>820748597</v>
      </c>
      <c r="AK7" s="25">
        <f>AJ7/AI7*100</f>
        <v>95.878005843410847</v>
      </c>
      <c r="AL7" s="25">
        <f>AJ7/$AJ$27*100</f>
        <v>39.518414512432713</v>
      </c>
      <c r="AM7" s="23">
        <f>SUM(AM8:AM9)</f>
        <v>840505571</v>
      </c>
      <c r="AN7" s="24">
        <f>SUM(AN8:AN9)</f>
        <v>808789594</v>
      </c>
      <c r="AO7" s="25">
        <f>AN7/AM7*100</f>
        <v>96.22655957386867</v>
      </c>
      <c r="AP7" s="26">
        <f>AN7/$AN$27*100</f>
        <v>37.99965785960832</v>
      </c>
      <c r="AQ7" s="23">
        <v>839527317</v>
      </c>
      <c r="AR7" s="24">
        <v>809949842</v>
      </c>
      <c r="AS7" s="25">
        <f>AR7/AQ7*100</f>
        <v>96.476889506622214</v>
      </c>
      <c r="AT7" s="26">
        <f>AR7/$AR$27*100</f>
        <v>36.847652995711449</v>
      </c>
      <c r="AU7" s="23">
        <v>848597507</v>
      </c>
      <c r="AV7" s="24">
        <v>825578886</v>
      </c>
      <c r="AW7" s="25">
        <f t="shared" si="0"/>
        <v>97.287451258090968</v>
      </c>
      <c r="AX7" s="26">
        <f t="shared" si="1"/>
        <v>38.036748915594821</v>
      </c>
      <c r="AY7" s="23">
        <f>SUM(AY8:AY9)</f>
        <v>849672713</v>
      </c>
      <c r="AZ7" s="24">
        <f>SUM(AZ8:AZ9)</f>
        <v>831938233</v>
      </c>
      <c r="BA7" s="25">
        <f t="shared" si="2"/>
        <v>97.912786920344473</v>
      </c>
      <c r="BB7" s="26">
        <f t="shared" si="3"/>
        <v>37.011012924463657</v>
      </c>
    </row>
    <row r="8" spans="1:54" ht="18.600000000000001" hidden="1" customHeight="1">
      <c r="A8" s="21"/>
      <c r="B8" s="27" t="s">
        <v>23</v>
      </c>
      <c r="C8" s="23">
        <v>600985300</v>
      </c>
      <c r="D8" s="24">
        <v>576790742</v>
      </c>
      <c r="E8" s="28" t="s">
        <v>24</v>
      </c>
      <c r="F8" s="28" t="s">
        <v>24</v>
      </c>
      <c r="G8" s="24">
        <v>709466300</v>
      </c>
      <c r="H8" s="24">
        <v>669119180</v>
      </c>
      <c r="I8" s="28" t="s">
        <v>24</v>
      </c>
      <c r="J8" s="29" t="s">
        <v>24</v>
      </c>
      <c r="K8" s="24">
        <v>589842900</v>
      </c>
      <c r="L8" s="24">
        <v>562094282</v>
      </c>
      <c r="M8" s="28" t="s">
        <v>24</v>
      </c>
      <c r="N8" s="28" t="s">
        <v>24</v>
      </c>
      <c r="O8" s="24">
        <v>650607700</v>
      </c>
      <c r="P8" s="24">
        <v>624015001</v>
      </c>
      <c r="Q8" s="28" t="s">
        <v>24</v>
      </c>
      <c r="R8" s="29" t="s">
        <v>24</v>
      </c>
      <c r="S8" s="24">
        <v>632206900</v>
      </c>
      <c r="T8" s="24">
        <v>609799421</v>
      </c>
      <c r="U8" s="28" t="s">
        <v>24</v>
      </c>
      <c r="V8" s="28" t="s">
        <v>24</v>
      </c>
      <c r="W8" s="24">
        <v>767121500</v>
      </c>
      <c r="X8" s="24">
        <v>734002251</v>
      </c>
      <c r="Y8" s="28" t="s">
        <v>24</v>
      </c>
      <c r="Z8" s="29" t="s">
        <v>24</v>
      </c>
      <c r="AA8" s="24">
        <v>686798000</v>
      </c>
      <c r="AB8" s="24">
        <v>662630636</v>
      </c>
      <c r="AC8" s="28" t="s">
        <v>24</v>
      </c>
      <c r="AD8" s="28" t="s">
        <v>24</v>
      </c>
      <c r="AE8" s="24">
        <v>730226217</v>
      </c>
      <c r="AF8" s="24">
        <v>700826319</v>
      </c>
      <c r="AG8" s="28" t="s">
        <v>24</v>
      </c>
      <c r="AH8" s="29" t="s">
        <v>24</v>
      </c>
      <c r="AI8" s="24">
        <v>766763080</v>
      </c>
      <c r="AJ8" s="24">
        <v>731883097</v>
      </c>
      <c r="AK8" s="28" t="s">
        <v>24</v>
      </c>
      <c r="AL8" s="28" t="s">
        <v>24</v>
      </c>
      <c r="AM8" s="23">
        <v>744253271</v>
      </c>
      <c r="AN8" s="24">
        <v>713753594</v>
      </c>
      <c r="AO8" s="28" t="s">
        <v>24</v>
      </c>
      <c r="AP8" s="29" t="s">
        <v>24</v>
      </c>
      <c r="AQ8" s="23">
        <v>763300017</v>
      </c>
      <c r="AR8" s="24">
        <v>735176942</v>
      </c>
      <c r="AS8" s="28" t="s">
        <v>24</v>
      </c>
      <c r="AT8" s="29" t="s">
        <v>24</v>
      </c>
      <c r="AU8" s="23">
        <v>752971107</v>
      </c>
      <c r="AV8" s="24">
        <v>731154386</v>
      </c>
      <c r="AW8" s="25">
        <f t="shared" si="0"/>
        <v>97.102581918857084</v>
      </c>
      <c r="AX8" s="29">
        <f t="shared" si="1"/>
        <v>33.68634575135912</v>
      </c>
      <c r="AY8" s="23">
        <v>749704613</v>
      </c>
      <c r="AZ8" s="24">
        <v>732808933</v>
      </c>
      <c r="BA8" s="25">
        <f t="shared" si="2"/>
        <v>97.746355070113452</v>
      </c>
      <c r="BB8" s="26">
        <f t="shared" si="3"/>
        <v>32.600979032568908</v>
      </c>
    </row>
    <row r="9" spans="1:54" ht="18.600000000000001" hidden="1" customHeight="1">
      <c r="A9" s="21"/>
      <c r="B9" s="27" t="s">
        <v>25</v>
      </c>
      <c r="C9" s="23">
        <v>58698200</v>
      </c>
      <c r="D9" s="24">
        <v>58174900</v>
      </c>
      <c r="E9" s="28" t="s">
        <v>24</v>
      </c>
      <c r="F9" s="28" t="s">
        <v>24</v>
      </c>
      <c r="G9" s="24">
        <v>59291900</v>
      </c>
      <c r="H9" s="24">
        <v>58368800</v>
      </c>
      <c r="I9" s="28" t="s">
        <v>24</v>
      </c>
      <c r="J9" s="29" t="s">
        <v>24</v>
      </c>
      <c r="K9" s="24">
        <v>59719900</v>
      </c>
      <c r="L9" s="24">
        <v>58439700</v>
      </c>
      <c r="M9" s="28" t="s">
        <v>24</v>
      </c>
      <c r="N9" s="28" t="s">
        <v>24</v>
      </c>
      <c r="O9" s="24">
        <v>62183200</v>
      </c>
      <c r="P9" s="24">
        <v>61656750</v>
      </c>
      <c r="Q9" s="28" t="s">
        <v>24</v>
      </c>
      <c r="R9" s="29" t="s">
        <v>24</v>
      </c>
      <c r="S9" s="24">
        <v>77524700</v>
      </c>
      <c r="T9" s="24">
        <v>77194700</v>
      </c>
      <c r="U9" s="28" t="s">
        <v>24</v>
      </c>
      <c r="V9" s="28" t="s">
        <v>24</v>
      </c>
      <c r="W9" s="24">
        <v>84673900</v>
      </c>
      <c r="X9" s="24">
        <v>82993200</v>
      </c>
      <c r="Y9" s="28" t="s">
        <v>24</v>
      </c>
      <c r="Z9" s="29" t="s">
        <v>24</v>
      </c>
      <c r="AA9" s="24">
        <v>84652000</v>
      </c>
      <c r="AB9" s="24">
        <v>84054000</v>
      </c>
      <c r="AC9" s="28" t="s">
        <v>24</v>
      </c>
      <c r="AD9" s="28" t="s">
        <v>24</v>
      </c>
      <c r="AE9" s="24">
        <v>93432900</v>
      </c>
      <c r="AF9" s="24">
        <v>92989600</v>
      </c>
      <c r="AG9" s="28" t="s">
        <v>24</v>
      </c>
      <c r="AH9" s="29" t="s">
        <v>24</v>
      </c>
      <c r="AI9" s="24">
        <v>89271200</v>
      </c>
      <c r="AJ9" s="24">
        <v>88865500</v>
      </c>
      <c r="AK9" s="28" t="s">
        <v>24</v>
      </c>
      <c r="AL9" s="28" t="s">
        <v>24</v>
      </c>
      <c r="AM9" s="23">
        <v>96252300</v>
      </c>
      <c r="AN9" s="24">
        <v>95036000</v>
      </c>
      <c r="AO9" s="28" t="s">
        <v>24</v>
      </c>
      <c r="AP9" s="29" t="s">
        <v>24</v>
      </c>
      <c r="AQ9" s="23">
        <v>76227300</v>
      </c>
      <c r="AR9" s="24">
        <v>74772900</v>
      </c>
      <c r="AS9" s="28" t="s">
        <v>24</v>
      </c>
      <c r="AT9" s="29" t="s">
        <v>24</v>
      </c>
      <c r="AU9" s="23">
        <v>95626400</v>
      </c>
      <c r="AV9" s="24">
        <v>94424500</v>
      </c>
      <c r="AW9" s="25">
        <f t="shared" si="0"/>
        <v>98.74312951235224</v>
      </c>
      <c r="AX9" s="29">
        <f t="shared" si="1"/>
        <v>4.3504031642356988</v>
      </c>
      <c r="AY9" s="23">
        <v>99968100</v>
      </c>
      <c r="AZ9" s="24">
        <v>99129300</v>
      </c>
      <c r="BA9" s="25">
        <f t="shared" si="2"/>
        <v>99.16093233741563</v>
      </c>
      <c r="BB9" s="26">
        <f t="shared" si="3"/>
        <v>4.4100338918947557</v>
      </c>
    </row>
    <row r="10" spans="1:54" ht="18.600000000000001" hidden="1" customHeight="1">
      <c r="A10" s="21"/>
      <c r="B10" s="30" t="s">
        <v>26</v>
      </c>
      <c r="C10" s="23">
        <f>SUM(C11:C12)</f>
        <v>81869868</v>
      </c>
      <c r="D10" s="24">
        <v>13733933</v>
      </c>
      <c r="E10" s="25">
        <f>D10/C10*100</f>
        <v>16.775320805451891</v>
      </c>
      <c r="F10" s="25">
        <f>D10/$D$27*100</f>
        <v>0.9599419243346069</v>
      </c>
      <c r="G10" s="24">
        <f>SUM(G11:G12)</f>
        <v>91527980</v>
      </c>
      <c r="H10" s="24">
        <f>SUM(H11:H12)</f>
        <v>14627227</v>
      </c>
      <c r="I10" s="25">
        <f>H10/G10*100</f>
        <v>15.981153522671429</v>
      </c>
      <c r="J10" s="26">
        <f>H10/$H$27*100</f>
        <v>0.93150079841504541</v>
      </c>
      <c r="K10" s="24">
        <f>SUM(K11:K12)</f>
        <v>111991921</v>
      </c>
      <c r="L10" s="24">
        <f>SUM(L11:L12)</f>
        <v>15033020</v>
      </c>
      <c r="M10" s="25">
        <f>L10/K10*100</f>
        <v>13.423307561623126</v>
      </c>
      <c r="N10" s="25">
        <f>L10/$L$27*100</f>
        <v>0.99433393783482493</v>
      </c>
      <c r="O10" s="24">
        <f>SUM(O11:O12)</f>
        <v>97026362</v>
      </c>
      <c r="P10" s="24">
        <f>SUM(P11:P12)</f>
        <v>29475771</v>
      </c>
      <c r="Q10" s="25">
        <f>P10/O10*100</f>
        <v>30.379136548477415</v>
      </c>
      <c r="R10" s="26">
        <f>P10/$P$27*100</f>
        <v>1.6883288494057642</v>
      </c>
      <c r="S10" s="24">
        <f>SUM(S11:S12)</f>
        <v>90402640</v>
      </c>
      <c r="T10" s="24">
        <f>SUM(T11:T12)</f>
        <v>16171484</v>
      </c>
      <c r="U10" s="25">
        <f>T10/S10*100</f>
        <v>17.888287333201774</v>
      </c>
      <c r="V10" s="25">
        <f>T10/$T$27*100</f>
        <v>0.90216636000065087</v>
      </c>
      <c r="W10" s="24">
        <f>SUM(W11:W12)</f>
        <v>91876105</v>
      </c>
      <c r="X10" s="24">
        <f>SUM(X11:X12)</f>
        <v>13317932</v>
      </c>
      <c r="Y10" s="25">
        <f>X10/W10*100</f>
        <v>14.495533958475928</v>
      </c>
      <c r="Z10" s="26">
        <f>X10/$X$27*100</f>
        <v>0.69144505969091419</v>
      </c>
      <c r="AA10" s="24">
        <f>SUM(AA11:AA12)</f>
        <v>107838926</v>
      </c>
      <c r="AB10" s="24">
        <f>SUM(AB11:AB12)</f>
        <v>21348974</v>
      </c>
      <c r="AC10" s="25">
        <f>AB10/AA10*100</f>
        <v>19.79709441839211</v>
      </c>
      <c r="AD10" s="25">
        <f>AB10/$AB$27*100</f>
        <v>1.1028893540196849</v>
      </c>
      <c r="AE10" s="24">
        <f>SUM(AE11:AE12)</f>
        <v>103324637</v>
      </c>
      <c r="AF10" s="24">
        <f>SUM(AF11:AF12)</f>
        <v>14483758</v>
      </c>
      <c r="AG10" s="25">
        <f>AF10/AE10*100</f>
        <v>14.017719704159232</v>
      </c>
      <c r="AH10" s="26">
        <f>AF10/$AF$27*100</f>
        <v>0.70628120856041909</v>
      </c>
      <c r="AI10" s="24">
        <f>SUM(AI11:AI12)</f>
        <v>95023169</v>
      </c>
      <c r="AJ10" s="24">
        <f>SUM(AJ11:AJ12)</f>
        <v>21021542</v>
      </c>
      <c r="AK10" s="25">
        <f>AJ10/AI10*100</f>
        <v>22.122543608285682</v>
      </c>
      <c r="AL10" s="25">
        <f>AJ10/$AJ$27*100</f>
        <v>1.0121711002407159</v>
      </c>
      <c r="AM10" s="23">
        <f>SUM(AM11:AM12)</f>
        <v>99028136</v>
      </c>
      <c r="AN10" s="24">
        <f>SUM(AN11:AN12)</f>
        <v>16810673</v>
      </c>
      <c r="AO10" s="25">
        <f>AN10/AM10*100</f>
        <v>16.975653262826235</v>
      </c>
      <c r="AP10" s="26">
        <f>AN10/$AN$27*100</f>
        <v>0.78982200949256443</v>
      </c>
      <c r="AQ10" s="23">
        <v>100230841</v>
      </c>
      <c r="AR10" s="24">
        <v>24660713</v>
      </c>
      <c r="AS10" s="25">
        <f>AR10/AQ10*100</f>
        <v>24.603917071792303</v>
      </c>
      <c r="AT10" s="26">
        <f>AR10/$AR$27*100</f>
        <v>1.1219082320048535</v>
      </c>
      <c r="AU10" s="23">
        <v>101475708</v>
      </c>
      <c r="AV10" s="24">
        <v>19200068</v>
      </c>
      <c r="AW10" s="25">
        <f t="shared" si="0"/>
        <v>18.920851481026375</v>
      </c>
      <c r="AX10" s="26">
        <f t="shared" si="1"/>
        <v>0.88460131195548386</v>
      </c>
      <c r="AY10" s="23">
        <f>SUM(AY11:AY12)</f>
        <v>97131293</v>
      </c>
      <c r="AZ10" s="24">
        <f>SUM(AZ11:AZ12)</f>
        <v>18789920</v>
      </c>
      <c r="BA10" s="25">
        <f t="shared" si="2"/>
        <v>19.344867570124901</v>
      </c>
      <c r="BB10" s="26">
        <f t="shared" si="3"/>
        <v>0.83592019741883672</v>
      </c>
    </row>
    <row r="11" spans="1:54" ht="18.600000000000001" hidden="1" customHeight="1">
      <c r="A11" s="21"/>
      <c r="B11" s="27" t="s">
        <v>23</v>
      </c>
      <c r="C11" s="23">
        <v>79625768</v>
      </c>
      <c r="D11" s="24">
        <v>13199233</v>
      </c>
      <c r="E11" s="28" t="s">
        <v>24</v>
      </c>
      <c r="F11" s="28" t="s">
        <v>24</v>
      </c>
      <c r="G11" s="24">
        <v>89295280</v>
      </c>
      <c r="H11" s="24">
        <v>14303927</v>
      </c>
      <c r="I11" s="28" t="s">
        <v>24</v>
      </c>
      <c r="J11" s="29" t="s">
        <v>24</v>
      </c>
      <c r="K11" s="24">
        <v>109566221</v>
      </c>
      <c r="L11" s="24">
        <v>14556720</v>
      </c>
      <c r="M11" s="28" t="s">
        <v>24</v>
      </c>
      <c r="N11" s="28" t="s">
        <v>24</v>
      </c>
      <c r="O11" s="24">
        <v>93796762</v>
      </c>
      <c r="P11" s="24">
        <v>28365571</v>
      </c>
      <c r="Q11" s="28" t="s">
        <v>24</v>
      </c>
      <c r="R11" s="29" t="s">
        <v>24</v>
      </c>
      <c r="S11" s="24">
        <v>88213490</v>
      </c>
      <c r="T11" s="24">
        <v>15945034</v>
      </c>
      <c r="U11" s="28" t="s">
        <v>24</v>
      </c>
      <c r="V11" s="28" t="s">
        <v>24</v>
      </c>
      <c r="W11" s="24">
        <v>89853405</v>
      </c>
      <c r="X11" s="24">
        <v>13167932</v>
      </c>
      <c r="Y11" s="28" t="s">
        <v>24</v>
      </c>
      <c r="Z11" s="29" t="s">
        <v>24</v>
      </c>
      <c r="AA11" s="24">
        <v>104285526</v>
      </c>
      <c r="AB11" s="24">
        <v>20390174</v>
      </c>
      <c r="AC11" s="28" t="s">
        <v>24</v>
      </c>
      <c r="AD11" s="28" t="s">
        <v>24</v>
      </c>
      <c r="AE11" s="24">
        <v>102562237</v>
      </c>
      <c r="AF11" s="24">
        <v>14093658</v>
      </c>
      <c r="AG11" s="28" t="s">
        <v>24</v>
      </c>
      <c r="AH11" s="29" t="s">
        <v>24</v>
      </c>
      <c r="AI11" s="24">
        <v>94257569</v>
      </c>
      <c r="AJ11" s="24">
        <v>20810642</v>
      </c>
      <c r="AK11" s="28" t="s">
        <v>24</v>
      </c>
      <c r="AL11" s="28" t="s">
        <v>24</v>
      </c>
      <c r="AM11" s="23">
        <v>98067736</v>
      </c>
      <c r="AN11" s="24">
        <v>16628073</v>
      </c>
      <c r="AO11" s="28" t="s">
        <v>24</v>
      </c>
      <c r="AP11" s="29" t="s">
        <v>24</v>
      </c>
      <c r="AQ11" s="23">
        <v>99130141</v>
      </c>
      <c r="AR11" s="24">
        <v>24028113</v>
      </c>
      <c r="AS11" s="28" t="s">
        <v>24</v>
      </c>
      <c r="AT11" s="29" t="s">
        <v>24</v>
      </c>
      <c r="AU11" s="23">
        <v>99553208</v>
      </c>
      <c r="AV11" s="24">
        <v>19049568</v>
      </c>
      <c r="AW11" s="25">
        <f t="shared" si="0"/>
        <v>19.135061925879874</v>
      </c>
      <c r="AX11" s="29">
        <f t="shared" si="1"/>
        <v>0.87766735227110659</v>
      </c>
      <c r="AY11" s="23">
        <v>94367793</v>
      </c>
      <c r="AZ11" s="24">
        <v>18299020</v>
      </c>
      <c r="BA11" s="25">
        <f t="shared" si="2"/>
        <v>19.391170883905275</v>
      </c>
      <c r="BB11" s="26">
        <f t="shared" si="3"/>
        <v>0.81408118879544145</v>
      </c>
    </row>
    <row r="12" spans="1:54" ht="18.600000000000001" hidden="1" customHeight="1">
      <c r="A12" s="21"/>
      <c r="B12" s="31" t="s">
        <v>25</v>
      </c>
      <c r="C12" s="32">
        <v>2244100</v>
      </c>
      <c r="D12" s="33">
        <v>534700</v>
      </c>
      <c r="E12" s="34" t="s">
        <v>27</v>
      </c>
      <c r="F12" s="34" t="s">
        <v>24</v>
      </c>
      <c r="G12" s="33">
        <v>2232700</v>
      </c>
      <c r="H12" s="33">
        <v>323300</v>
      </c>
      <c r="I12" s="34" t="s">
        <v>24</v>
      </c>
      <c r="J12" s="35" t="s">
        <v>24</v>
      </c>
      <c r="K12" s="33">
        <v>2425700</v>
      </c>
      <c r="L12" s="33">
        <v>476300</v>
      </c>
      <c r="M12" s="34" t="s">
        <v>28</v>
      </c>
      <c r="N12" s="34" t="s">
        <v>24</v>
      </c>
      <c r="O12" s="33">
        <v>3229600</v>
      </c>
      <c r="P12" s="33">
        <v>1110200</v>
      </c>
      <c r="Q12" s="34" t="s">
        <v>24</v>
      </c>
      <c r="R12" s="35" t="s">
        <v>24</v>
      </c>
      <c r="S12" s="33">
        <v>2189150</v>
      </c>
      <c r="T12" s="33">
        <v>226450</v>
      </c>
      <c r="U12" s="34" t="s">
        <v>24</v>
      </c>
      <c r="V12" s="34" t="s">
        <v>24</v>
      </c>
      <c r="W12" s="33">
        <v>2022700</v>
      </c>
      <c r="X12" s="33">
        <v>150000</v>
      </c>
      <c r="Y12" s="34" t="s">
        <v>24</v>
      </c>
      <c r="Z12" s="35" t="s">
        <v>24</v>
      </c>
      <c r="AA12" s="33">
        <v>3553400</v>
      </c>
      <c r="AB12" s="33">
        <v>958800</v>
      </c>
      <c r="AC12" s="34" t="s">
        <v>24</v>
      </c>
      <c r="AD12" s="34" t="s">
        <v>24</v>
      </c>
      <c r="AE12" s="33">
        <v>762400</v>
      </c>
      <c r="AF12" s="33">
        <v>390100</v>
      </c>
      <c r="AG12" s="34" t="s">
        <v>27</v>
      </c>
      <c r="AH12" s="35" t="s">
        <v>29</v>
      </c>
      <c r="AI12" s="33">
        <v>765600</v>
      </c>
      <c r="AJ12" s="33">
        <v>210900</v>
      </c>
      <c r="AK12" s="34" t="s">
        <v>28</v>
      </c>
      <c r="AL12" s="34" t="s">
        <v>24</v>
      </c>
      <c r="AM12" s="32">
        <v>960400</v>
      </c>
      <c r="AN12" s="33">
        <v>182600</v>
      </c>
      <c r="AO12" s="34" t="s">
        <v>24</v>
      </c>
      <c r="AP12" s="35" t="s">
        <v>24</v>
      </c>
      <c r="AQ12" s="32">
        <v>1100700</v>
      </c>
      <c r="AR12" s="33">
        <v>632600</v>
      </c>
      <c r="AS12" s="34" t="s">
        <v>24</v>
      </c>
      <c r="AT12" s="35" t="s">
        <v>24</v>
      </c>
      <c r="AU12" s="32">
        <v>1922500</v>
      </c>
      <c r="AV12" s="33">
        <v>150500</v>
      </c>
      <c r="AW12" s="36">
        <f t="shared" si="0"/>
        <v>7.8283485045513652</v>
      </c>
      <c r="AX12" s="35">
        <f t="shared" si="1"/>
        <v>6.9339596843771764E-3</v>
      </c>
      <c r="AY12" s="32">
        <v>2763500</v>
      </c>
      <c r="AZ12" s="33">
        <v>490900</v>
      </c>
      <c r="BA12" s="36">
        <f t="shared" si="2"/>
        <v>17.7637054459924</v>
      </c>
      <c r="BB12" s="37">
        <f t="shared" si="3"/>
        <v>2.1839008623395256E-2</v>
      </c>
    </row>
    <row r="13" spans="1:54" ht="18.600000000000001" hidden="1" customHeight="1">
      <c r="A13" s="38" t="s">
        <v>30</v>
      </c>
      <c r="B13" s="39"/>
      <c r="C13" s="40">
        <f>SUM(C14:C16)</f>
        <v>770110710</v>
      </c>
      <c r="D13" s="41">
        <v>640550113</v>
      </c>
      <c r="E13" s="42">
        <f t="shared" ref="E13:E25" si="4">D13/C13*100</f>
        <v>83.176367330354367</v>
      </c>
      <c r="F13" s="42">
        <f t="shared" ref="F13:F25" si="5">D13/$D$27*100</f>
        <v>44.771654857058778</v>
      </c>
      <c r="G13" s="41">
        <f>SUM(G14:G16)</f>
        <v>845600537</v>
      </c>
      <c r="H13" s="41">
        <f>SUM(H14:H16)</f>
        <v>681313450</v>
      </c>
      <c r="I13" s="42">
        <f t="shared" ref="I13:I25" si="6">H13/G13*100</f>
        <v>80.571548880177687</v>
      </c>
      <c r="J13" s="43">
        <f t="shared" ref="J13:J25" si="7">H13/$H$27*100</f>
        <v>43.387856265983231</v>
      </c>
      <c r="K13" s="41">
        <f>SUM(K14:K16)</f>
        <v>938193707</v>
      </c>
      <c r="L13" s="41">
        <f>SUM(L14:L16)</f>
        <v>739918676</v>
      </c>
      <c r="M13" s="42">
        <f t="shared" ref="M13:M30" si="8">L13/K13*100</f>
        <v>78.866301327685193</v>
      </c>
      <c r="N13" s="42">
        <f t="shared" ref="N13:N30" si="9">L13/$L$27*100</f>
        <v>48.940681964409677</v>
      </c>
      <c r="O13" s="41">
        <f>SUM(O14:O16)</f>
        <v>1127802261</v>
      </c>
      <c r="P13" s="41">
        <f>SUM(P14:P16)</f>
        <v>896357075</v>
      </c>
      <c r="Q13" s="42">
        <f t="shared" ref="Q13:Q30" si="10">P13/O13*100</f>
        <v>79.478212271468394</v>
      </c>
      <c r="R13" s="43">
        <f t="shared" ref="R13:R30" si="11">P13/$P$27*100</f>
        <v>51.342016094895918</v>
      </c>
      <c r="S13" s="41">
        <f>SUM(S14:S16)</f>
        <v>1204635942</v>
      </c>
      <c r="T13" s="41">
        <f>SUM(T14:T16)</f>
        <v>945586705</v>
      </c>
      <c r="U13" s="42">
        <f t="shared" ref="U13:U30" si="12">T13/S13*100</f>
        <v>78.49564105069679</v>
      </c>
      <c r="V13" s="42">
        <f t="shared" ref="V13:V30" si="13">T13/$T$27*100</f>
        <v>52.751900550058316</v>
      </c>
      <c r="W13" s="41">
        <f>SUM(W14:W16)</f>
        <v>1218309897</v>
      </c>
      <c r="X13" s="41">
        <f>SUM(X14:X16)</f>
        <v>929929117</v>
      </c>
      <c r="Y13" s="42">
        <f t="shared" ref="Y13:Y30" si="14">X13/W13*100</f>
        <v>76.329439602344465</v>
      </c>
      <c r="Z13" s="43">
        <f t="shared" ref="Z13:Z30" si="15">X13/$X$27*100</f>
        <v>48.280385709461811</v>
      </c>
      <c r="AA13" s="41">
        <f>SUM(AA14:AA16)</f>
        <v>1278034550</v>
      </c>
      <c r="AB13" s="41">
        <f>SUM(AB14:AB16)</f>
        <v>987801980</v>
      </c>
      <c r="AC13" s="42">
        <f t="shared" ref="AC13:AC30" si="16">AB13/AA13*100</f>
        <v>77.290710176810165</v>
      </c>
      <c r="AD13" s="42">
        <f t="shared" ref="AD13:AD30" si="17">AB13/$AB$27*100</f>
        <v>51.029913082547459</v>
      </c>
      <c r="AE13" s="41">
        <f>SUM(AE14:AE16)</f>
        <v>1350633110</v>
      </c>
      <c r="AF13" s="41">
        <f>SUM(AF14:AF16)</f>
        <v>1042800900</v>
      </c>
      <c r="AG13" s="42">
        <f t="shared" ref="AG13:AG30" si="18">AF13/AE13*100</f>
        <v>77.208302704795969</v>
      </c>
      <c r="AH13" s="43">
        <f t="shared" ref="AH13:AH30" si="19">AF13/$AF$27*100</f>
        <v>50.850799905652444</v>
      </c>
      <c r="AI13" s="41">
        <f>SUM(AI14:AI16)</f>
        <v>1347802910</v>
      </c>
      <c r="AJ13" s="41">
        <f>SUM(AJ14:AJ16)</f>
        <v>1025045500</v>
      </c>
      <c r="AK13" s="42">
        <f t="shared" ref="AK13:AK30" si="20">AJ13/AI13*100</f>
        <v>76.053070697109561</v>
      </c>
      <c r="AL13" s="42">
        <f t="shared" ref="AL13:AL30" si="21">AJ13/$AJ$27*100</f>
        <v>49.355153467419029</v>
      </c>
      <c r="AM13" s="40">
        <f>SUM(AM14:AM16)</f>
        <v>1409766340</v>
      </c>
      <c r="AN13" s="41">
        <f>SUM(AN14:AN16)</f>
        <v>1087541690</v>
      </c>
      <c r="AO13" s="42">
        <f t="shared" ref="AO13:AO30" si="22">AN13/AM13*100</f>
        <v>77.143400231842676</v>
      </c>
      <c r="AP13" s="43">
        <f t="shared" ref="AP13:AP30" si="23">AN13/$AN$27*100</f>
        <v>51.096369729084593</v>
      </c>
      <c r="AQ13" s="40">
        <v>1483026850</v>
      </c>
      <c r="AR13" s="41">
        <v>1138186250</v>
      </c>
      <c r="AS13" s="42">
        <f t="shared" ref="AS13:AS30" si="24">AR13/AQ13*100</f>
        <v>76.747514719642467</v>
      </c>
      <c r="AT13" s="43">
        <f t="shared" ref="AT13:AT30" si="25">AR13/$AR$27*100</f>
        <v>51.780357016836206</v>
      </c>
      <c r="AU13" s="40">
        <v>1459438600</v>
      </c>
      <c r="AV13" s="41">
        <v>1087058565</v>
      </c>
      <c r="AW13" s="42">
        <f t="shared" si="0"/>
        <v>74.484706996238145</v>
      </c>
      <c r="AX13" s="43">
        <f t="shared" si="1"/>
        <v>50.083855576524293</v>
      </c>
      <c r="AY13" s="40">
        <v>1518457985</v>
      </c>
      <c r="AZ13" s="41">
        <v>1147317551</v>
      </c>
      <c r="BA13" s="42">
        <f t="shared" si="2"/>
        <v>75.558070248483034</v>
      </c>
      <c r="BB13" s="43">
        <f t="shared" si="3"/>
        <v>51.041511285519917</v>
      </c>
    </row>
    <row r="14" spans="1:54" ht="18.600000000000001" hidden="1" customHeight="1">
      <c r="A14" s="21"/>
      <c r="B14" s="30" t="s">
        <v>22</v>
      </c>
      <c r="C14" s="23">
        <v>662336300</v>
      </c>
      <c r="D14" s="24">
        <v>608730900</v>
      </c>
      <c r="E14" s="25">
        <f t="shared" si="4"/>
        <v>91.906619039300736</v>
      </c>
      <c r="F14" s="25">
        <f t="shared" si="5"/>
        <v>42.547630860579929</v>
      </c>
      <c r="G14" s="24">
        <v>715021300</v>
      </c>
      <c r="H14" s="24">
        <v>651396600</v>
      </c>
      <c r="I14" s="25">
        <f t="shared" si="6"/>
        <v>91.101705641496281</v>
      </c>
      <c r="J14" s="26">
        <f t="shared" si="7"/>
        <v>41.4826715265201</v>
      </c>
      <c r="K14" s="24">
        <v>774325800</v>
      </c>
      <c r="L14" s="24">
        <v>706280200</v>
      </c>
      <c r="M14" s="25">
        <f t="shared" si="8"/>
        <v>91.212277829306473</v>
      </c>
      <c r="N14" s="25">
        <f t="shared" si="9"/>
        <v>46.715721290916115</v>
      </c>
      <c r="O14" s="24">
        <v>933378400</v>
      </c>
      <c r="P14" s="24">
        <v>852487000</v>
      </c>
      <c r="Q14" s="25">
        <f t="shared" si="10"/>
        <v>91.33348275468984</v>
      </c>
      <c r="R14" s="26">
        <f t="shared" si="11"/>
        <v>48.829202664227914</v>
      </c>
      <c r="S14" s="24">
        <v>977339500</v>
      </c>
      <c r="T14" s="24">
        <v>895335583</v>
      </c>
      <c r="U14" s="25">
        <f t="shared" si="12"/>
        <v>91.609474803791315</v>
      </c>
      <c r="V14" s="25">
        <f t="shared" si="13"/>
        <v>49.948517025040537</v>
      </c>
      <c r="W14" s="24">
        <v>973141300</v>
      </c>
      <c r="X14" s="24">
        <v>887881000</v>
      </c>
      <c r="Y14" s="25">
        <f t="shared" si="14"/>
        <v>91.238651570948633</v>
      </c>
      <c r="Z14" s="26">
        <f t="shared" si="15"/>
        <v>46.0973168389378</v>
      </c>
      <c r="AA14" s="24">
        <v>1022021800</v>
      </c>
      <c r="AB14" s="24">
        <v>937987000</v>
      </c>
      <c r="AC14" s="25">
        <f t="shared" si="16"/>
        <v>91.777592219657151</v>
      </c>
      <c r="AD14" s="25">
        <f t="shared" si="17"/>
        <v>48.456468048949901</v>
      </c>
      <c r="AE14" s="24">
        <v>1073827900</v>
      </c>
      <c r="AF14" s="24">
        <v>984654600</v>
      </c>
      <c r="AG14" s="25">
        <f t="shared" si="18"/>
        <v>91.695754971536871</v>
      </c>
      <c r="AH14" s="26">
        <f t="shared" si="19"/>
        <v>48.015372868186283</v>
      </c>
      <c r="AI14" s="24">
        <v>1054745600</v>
      </c>
      <c r="AJ14" s="24">
        <v>962616650</v>
      </c>
      <c r="AK14" s="25">
        <f t="shared" si="20"/>
        <v>91.265291839093706</v>
      </c>
      <c r="AL14" s="25">
        <f t="shared" si="21"/>
        <v>46.34925229274485</v>
      </c>
      <c r="AM14" s="23">
        <v>1104912900</v>
      </c>
      <c r="AN14" s="24">
        <v>1014730400</v>
      </c>
      <c r="AO14" s="25">
        <f t="shared" si="22"/>
        <v>91.838044428660396</v>
      </c>
      <c r="AP14" s="26">
        <f t="shared" si="23"/>
        <v>47.67545021077941</v>
      </c>
      <c r="AQ14" s="23">
        <v>1170549700</v>
      </c>
      <c r="AR14" s="24">
        <v>1065360850</v>
      </c>
      <c r="AS14" s="25">
        <f t="shared" si="24"/>
        <v>91.013722014537265</v>
      </c>
      <c r="AT14" s="26">
        <f t="shared" si="25"/>
        <v>48.467256711948586</v>
      </c>
      <c r="AU14" s="23">
        <v>1127927000</v>
      </c>
      <c r="AV14" s="24">
        <v>1024772065</v>
      </c>
      <c r="AW14" s="25">
        <f t="shared" si="0"/>
        <v>90.8544670887389</v>
      </c>
      <c r="AX14" s="26">
        <f t="shared" si="1"/>
        <v>47.214140760039513</v>
      </c>
      <c r="AY14" s="23">
        <v>1168817300</v>
      </c>
      <c r="AZ14" s="24">
        <v>1075574800</v>
      </c>
      <c r="BA14" s="25">
        <f t="shared" si="2"/>
        <v>92.022491453540255</v>
      </c>
      <c r="BB14" s="26">
        <f t="shared" si="3"/>
        <v>47.849841785102107</v>
      </c>
    </row>
    <row r="15" spans="1:54" ht="18.600000000000001" hidden="1" customHeight="1">
      <c r="A15" s="21"/>
      <c r="B15" s="30" t="s">
        <v>26</v>
      </c>
      <c r="C15" s="23">
        <v>102932810</v>
      </c>
      <c r="D15" s="24">
        <v>26977613</v>
      </c>
      <c r="E15" s="25">
        <f t="shared" si="4"/>
        <v>26.208954171172437</v>
      </c>
      <c r="F15" s="25">
        <f t="shared" si="5"/>
        <v>1.8856173054852026</v>
      </c>
      <c r="G15" s="24">
        <v>125737037</v>
      </c>
      <c r="H15" s="24">
        <v>25074650</v>
      </c>
      <c r="I15" s="25">
        <f t="shared" si="6"/>
        <v>19.942135267590249</v>
      </c>
      <c r="J15" s="26">
        <f t="shared" si="7"/>
        <v>1.5968205385052014</v>
      </c>
      <c r="K15" s="24">
        <v>159028007</v>
      </c>
      <c r="L15" s="24">
        <v>28798576</v>
      </c>
      <c r="M15" s="25">
        <f t="shared" si="8"/>
        <v>18.109122124633053</v>
      </c>
      <c r="N15" s="25">
        <f t="shared" si="9"/>
        <v>1.9048335915282149</v>
      </c>
      <c r="O15" s="24">
        <v>189668461</v>
      </c>
      <c r="P15" s="24">
        <v>39114675</v>
      </c>
      <c r="Q15" s="25">
        <f t="shared" si="10"/>
        <v>20.622656394096012</v>
      </c>
      <c r="R15" s="26">
        <f t="shared" si="11"/>
        <v>2.2404311065393476</v>
      </c>
      <c r="S15" s="24">
        <v>222531742</v>
      </c>
      <c r="T15" s="24">
        <v>45486422</v>
      </c>
      <c r="U15" s="25">
        <f t="shared" si="12"/>
        <v>20.440419686284574</v>
      </c>
      <c r="V15" s="25">
        <f t="shared" si="13"/>
        <v>2.5375729132337841</v>
      </c>
      <c r="W15" s="24">
        <v>240393997</v>
      </c>
      <c r="X15" s="24">
        <v>37273517</v>
      </c>
      <c r="Y15" s="25">
        <f t="shared" si="14"/>
        <v>15.505177943357712</v>
      </c>
      <c r="Z15" s="26">
        <f t="shared" si="15"/>
        <v>1.9351795148792852</v>
      </c>
      <c r="AA15" s="24">
        <v>251203150</v>
      </c>
      <c r="AB15" s="24">
        <v>45005380</v>
      </c>
      <c r="AC15" s="25">
        <f t="shared" si="16"/>
        <v>17.915929796262507</v>
      </c>
      <c r="AD15" s="25">
        <f t="shared" si="17"/>
        <v>2.3249807918455678</v>
      </c>
      <c r="AE15" s="24">
        <v>271962910</v>
      </c>
      <c r="AF15" s="24">
        <v>53304000</v>
      </c>
      <c r="AG15" s="25">
        <f t="shared" si="18"/>
        <v>19.59973144867438</v>
      </c>
      <c r="AH15" s="26">
        <f t="shared" si="19"/>
        <v>2.5992987138493051</v>
      </c>
      <c r="AI15" s="24">
        <v>281892810</v>
      </c>
      <c r="AJ15" s="24">
        <v>51264350</v>
      </c>
      <c r="AK15" s="25">
        <f t="shared" si="20"/>
        <v>18.185760041201476</v>
      </c>
      <c r="AL15" s="25">
        <f t="shared" si="21"/>
        <v>2.4683390753459067</v>
      </c>
      <c r="AM15" s="23">
        <v>293654940</v>
      </c>
      <c r="AN15" s="24">
        <v>61612790</v>
      </c>
      <c r="AO15" s="25">
        <f t="shared" si="22"/>
        <v>20.981356554056269</v>
      </c>
      <c r="AP15" s="26">
        <f t="shared" si="23"/>
        <v>2.8947762893397178</v>
      </c>
      <c r="AQ15" s="23">
        <v>301122550</v>
      </c>
      <c r="AR15" s="24">
        <v>61470800</v>
      </c>
      <c r="AS15" s="25">
        <f t="shared" si="24"/>
        <v>20.41388132506184</v>
      </c>
      <c r="AT15" s="26">
        <f t="shared" si="25"/>
        <v>2.7965370079901559</v>
      </c>
      <c r="AU15" s="23">
        <v>321583000</v>
      </c>
      <c r="AV15" s="24">
        <v>52357900</v>
      </c>
      <c r="AW15" s="25">
        <f t="shared" si="0"/>
        <v>16.281302183262174</v>
      </c>
      <c r="AX15" s="26">
        <f t="shared" si="1"/>
        <v>2.4122761977319049</v>
      </c>
      <c r="AY15" s="23">
        <v>339899385</v>
      </c>
      <c r="AZ15" s="24">
        <v>62001451</v>
      </c>
      <c r="BA15" s="25">
        <f t="shared" si="2"/>
        <v>18.241118912292237</v>
      </c>
      <c r="BB15" s="26">
        <f t="shared" si="3"/>
        <v>2.7583015340232602</v>
      </c>
    </row>
    <row r="16" spans="1:54" ht="18.600000000000001" hidden="1" customHeight="1">
      <c r="A16" s="44"/>
      <c r="B16" s="45" t="s">
        <v>31</v>
      </c>
      <c r="C16" s="32">
        <v>4841600</v>
      </c>
      <c r="D16" s="33">
        <v>4841600</v>
      </c>
      <c r="E16" s="36">
        <f t="shared" si="4"/>
        <v>100</v>
      </c>
      <c r="F16" s="36">
        <f t="shared" si="5"/>
        <v>0.33840669099364562</v>
      </c>
      <c r="G16" s="33">
        <v>4842200</v>
      </c>
      <c r="H16" s="33">
        <v>4842200</v>
      </c>
      <c r="I16" s="36">
        <f t="shared" si="6"/>
        <v>100</v>
      </c>
      <c r="J16" s="37">
        <f t="shared" si="7"/>
        <v>0.30836420095793499</v>
      </c>
      <c r="K16" s="33">
        <v>4839900</v>
      </c>
      <c r="L16" s="33">
        <v>4839900</v>
      </c>
      <c r="M16" s="36">
        <f t="shared" si="8"/>
        <v>100</v>
      </c>
      <c r="N16" s="36">
        <f t="shared" si="9"/>
        <v>0.32012708196535156</v>
      </c>
      <c r="O16" s="33">
        <v>4755400</v>
      </c>
      <c r="P16" s="33">
        <v>4755400</v>
      </c>
      <c r="Q16" s="36">
        <f t="shared" si="10"/>
        <v>100</v>
      </c>
      <c r="R16" s="37">
        <f t="shared" si="11"/>
        <v>0.27238232412866048</v>
      </c>
      <c r="S16" s="33">
        <v>4764700</v>
      </c>
      <c r="T16" s="33">
        <v>4764700</v>
      </c>
      <c r="U16" s="36">
        <f t="shared" si="12"/>
        <v>100</v>
      </c>
      <c r="V16" s="36">
        <f t="shared" si="13"/>
        <v>0.2658106117839959</v>
      </c>
      <c r="W16" s="33">
        <v>4774600</v>
      </c>
      <c r="X16" s="33">
        <v>4774600</v>
      </c>
      <c r="Y16" s="36">
        <f t="shared" si="14"/>
        <v>100</v>
      </c>
      <c r="Z16" s="37">
        <f t="shared" si="15"/>
        <v>0.24788935564472314</v>
      </c>
      <c r="AA16" s="33">
        <v>4809600</v>
      </c>
      <c r="AB16" s="33">
        <v>4809600</v>
      </c>
      <c r="AC16" s="36">
        <f t="shared" si="16"/>
        <v>100</v>
      </c>
      <c r="AD16" s="36">
        <f t="shared" si="17"/>
        <v>0.24846424175199597</v>
      </c>
      <c r="AE16" s="33">
        <v>4842300</v>
      </c>
      <c r="AF16" s="33">
        <v>4842300</v>
      </c>
      <c r="AG16" s="36">
        <f t="shared" si="18"/>
        <v>100</v>
      </c>
      <c r="AH16" s="37">
        <f t="shared" si="19"/>
        <v>0.23612832361684846</v>
      </c>
      <c r="AI16" s="33">
        <v>11164500</v>
      </c>
      <c r="AJ16" s="33">
        <v>11164500</v>
      </c>
      <c r="AK16" s="36">
        <f t="shared" si="20"/>
        <v>100</v>
      </c>
      <c r="AL16" s="36">
        <f t="shared" si="21"/>
        <v>0.53756209932827337</v>
      </c>
      <c r="AM16" s="32">
        <v>11198500</v>
      </c>
      <c r="AN16" s="33">
        <v>11198500</v>
      </c>
      <c r="AO16" s="36">
        <f t="shared" si="22"/>
        <v>100</v>
      </c>
      <c r="AP16" s="37">
        <f t="shared" si="23"/>
        <v>0.5261432289654604</v>
      </c>
      <c r="AQ16" s="32">
        <v>11354600</v>
      </c>
      <c r="AR16" s="33">
        <v>11354600</v>
      </c>
      <c r="AS16" s="36">
        <f t="shared" si="24"/>
        <v>100</v>
      </c>
      <c r="AT16" s="37">
        <f t="shared" si="25"/>
        <v>0.51656329689747038</v>
      </c>
      <c r="AU16" s="32">
        <v>9928600</v>
      </c>
      <c r="AV16" s="33">
        <v>9928600</v>
      </c>
      <c r="AW16" s="36">
        <f t="shared" si="0"/>
        <v>100</v>
      </c>
      <c r="AX16" s="37">
        <f t="shared" si="1"/>
        <v>0.45743861875287195</v>
      </c>
      <c r="AY16" s="32">
        <v>9741300</v>
      </c>
      <c r="AZ16" s="33">
        <v>9741300</v>
      </c>
      <c r="BA16" s="36">
        <f t="shared" si="2"/>
        <v>100</v>
      </c>
      <c r="BB16" s="37">
        <f t="shared" si="3"/>
        <v>0.43336796639454106</v>
      </c>
    </row>
    <row r="17" spans="1:54" ht="18.600000000000001" hidden="1" customHeight="1">
      <c r="A17" s="21" t="s">
        <v>32</v>
      </c>
      <c r="B17" s="46"/>
      <c r="C17" s="40">
        <f>SUM(C18:C19)</f>
        <v>26014925</v>
      </c>
      <c r="D17" s="41">
        <v>21740975</v>
      </c>
      <c r="E17" s="42">
        <f t="shared" si="4"/>
        <v>83.571161554376957</v>
      </c>
      <c r="F17" s="42">
        <f t="shared" si="5"/>
        <v>1.5195991838907745</v>
      </c>
      <c r="G17" s="41">
        <f>SUM(G18:G19)</f>
        <v>28021056</v>
      </c>
      <c r="H17" s="41">
        <f>SUM(H18:H19)</f>
        <v>23412456</v>
      </c>
      <c r="I17" s="42">
        <f t="shared" si="6"/>
        <v>83.553082367773726</v>
      </c>
      <c r="J17" s="43">
        <f t="shared" si="7"/>
        <v>1.4909675946682936</v>
      </c>
      <c r="K17" s="41">
        <f>SUM(K18:K19)</f>
        <v>29367650</v>
      </c>
      <c r="L17" s="41">
        <f>SUM(L18:L19)</f>
        <v>23947850</v>
      </c>
      <c r="M17" s="42">
        <f t="shared" si="8"/>
        <v>81.544999344516839</v>
      </c>
      <c r="N17" s="42">
        <f t="shared" si="9"/>
        <v>1.5839904419190365</v>
      </c>
      <c r="O17" s="41">
        <f>SUM(O18:O19)</f>
        <v>31348400</v>
      </c>
      <c r="P17" s="41">
        <f>SUM(P18:P19)</f>
        <v>25446000</v>
      </c>
      <c r="Q17" s="42">
        <f t="shared" si="10"/>
        <v>81.171606844368455</v>
      </c>
      <c r="R17" s="43">
        <f t="shared" si="11"/>
        <v>1.4575094881141217</v>
      </c>
      <c r="S17" s="41">
        <f>SUM(S18:S19)</f>
        <v>33650250</v>
      </c>
      <c r="T17" s="41">
        <f>SUM(T18:T19)</f>
        <v>27149350</v>
      </c>
      <c r="U17" s="42">
        <f t="shared" si="12"/>
        <v>80.680975624252412</v>
      </c>
      <c r="V17" s="42">
        <f t="shared" si="13"/>
        <v>1.5145938533460299</v>
      </c>
      <c r="W17" s="41">
        <f>SUM(W18:W19)</f>
        <v>36346150</v>
      </c>
      <c r="X17" s="41">
        <f>SUM(X18:X19)</f>
        <v>29639950</v>
      </c>
      <c r="Y17" s="42">
        <f t="shared" si="14"/>
        <v>81.549077412600781</v>
      </c>
      <c r="Z17" s="43">
        <f t="shared" si="15"/>
        <v>1.5388573088513828</v>
      </c>
      <c r="AA17" s="41">
        <f>SUM(AA18:AA19)</f>
        <v>39429950</v>
      </c>
      <c r="AB17" s="41">
        <f>SUM(AB18:AB19)</f>
        <v>31838650</v>
      </c>
      <c r="AC17" s="42">
        <f t="shared" si="16"/>
        <v>80.747376042830382</v>
      </c>
      <c r="AD17" s="42">
        <f t="shared" si="17"/>
        <v>1.6447866830208719</v>
      </c>
      <c r="AE17" s="41">
        <f>SUM(AE18:AE19)</f>
        <v>43663900</v>
      </c>
      <c r="AF17" s="41">
        <f>SUM(AF18:AF19)</f>
        <v>35520900</v>
      </c>
      <c r="AG17" s="42">
        <f t="shared" si="18"/>
        <v>81.350726801774471</v>
      </c>
      <c r="AH17" s="43">
        <f t="shared" si="19"/>
        <v>1.7321294778022245</v>
      </c>
      <c r="AI17" s="41">
        <f>SUM(AI18:AI19)</f>
        <v>48881400</v>
      </c>
      <c r="AJ17" s="41">
        <f>SUM(AJ18:AJ19)</f>
        <v>39868100</v>
      </c>
      <c r="AK17" s="42">
        <f t="shared" si="20"/>
        <v>81.560880007528425</v>
      </c>
      <c r="AL17" s="42">
        <f t="shared" si="21"/>
        <v>1.9196183915293601</v>
      </c>
      <c r="AM17" s="40">
        <f>SUM(AM18:AM19)</f>
        <v>55292000</v>
      </c>
      <c r="AN17" s="41">
        <f>SUM(AN18:AN19)</f>
        <v>45751900</v>
      </c>
      <c r="AO17" s="42">
        <f t="shared" si="22"/>
        <v>82.745966866816175</v>
      </c>
      <c r="AP17" s="43">
        <f t="shared" si="23"/>
        <v>2.149578282565062</v>
      </c>
      <c r="AQ17" s="40">
        <v>61759400</v>
      </c>
      <c r="AR17" s="41">
        <v>51918200</v>
      </c>
      <c r="AS17" s="42">
        <f t="shared" si="24"/>
        <v>84.065259701357192</v>
      </c>
      <c r="AT17" s="43">
        <f t="shared" si="25"/>
        <v>2.3619534427441078</v>
      </c>
      <c r="AU17" s="40">
        <v>70224000</v>
      </c>
      <c r="AV17" s="41">
        <v>58376600</v>
      </c>
      <c r="AW17" s="42">
        <f t="shared" si="0"/>
        <v>83.129129642287538</v>
      </c>
      <c r="AX17" s="43">
        <f t="shared" si="1"/>
        <v>2.6895746904386222</v>
      </c>
      <c r="AY17" s="40">
        <v>78229800</v>
      </c>
      <c r="AZ17" s="41">
        <v>65265000</v>
      </c>
      <c r="BA17" s="42">
        <f t="shared" si="2"/>
        <v>83.427287299724668</v>
      </c>
      <c r="BB17" s="43">
        <f t="shared" si="3"/>
        <v>2.903489300887943</v>
      </c>
    </row>
    <row r="18" spans="1:54" ht="18.600000000000001" hidden="1" customHeight="1">
      <c r="A18" s="21"/>
      <c r="B18" s="30" t="s">
        <v>22</v>
      </c>
      <c r="C18" s="23">
        <v>22897425</v>
      </c>
      <c r="D18" s="24">
        <v>21081875</v>
      </c>
      <c r="E18" s="25">
        <f t="shared" si="4"/>
        <v>92.070942474972625</v>
      </c>
      <c r="F18" s="25">
        <f t="shared" si="5"/>
        <v>1.4735309729617612</v>
      </c>
      <c r="G18" s="24">
        <v>23821506</v>
      </c>
      <c r="H18" s="24">
        <v>22115456</v>
      </c>
      <c r="I18" s="25">
        <f t="shared" si="6"/>
        <v>92.83819419309593</v>
      </c>
      <c r="J18" s="26">
        <f t="shared" si="7"/>
        <v>1.4083711780307235</v>
      </c>
      <c r="K18" s="24">
        <v>24966050</v>
      </c>
      <c r="L18" s="24">
        <v>23011850</v>
      </c>
      <c r="M18" s="25">
        <f t="shared" si="8"/>
        <v>92.172570350536034</v>
      </c>
      <c r="N18" s="25">
        <f t="shared" si="9"/>
        <v>1.522080289081257</v>
      </c>
      <c r="O18" s="24">
        <v>26201000</v>
      </c>
      <c r="P18" s="24">
        <v>24160800</v>
      </c>
      <c r="Q18" s="25">
        <f t="shared" si="10"/>
        <v>92.213274302507543</v>
      </c>
      <c r="R18" s="26">
        <f t="shared" si="11"/>
        <v>1.3838951206644532</v>
      </c>
      <c r="S18" s="24">
        <v>28078050</v>
      </c>
      <c r="T18" s="24">
        <v>25762750</v>
      </c>
      <c r="U18" s="25">
        <f t="shared" si="12"/>
        <v>91.754056994698701</v>
      </c>
      <c r="V18" s="25">
        <f t="shared" si="13"/>
        <v>1.4372389318819947</v>
      </c>
      <c r="W18" s="24">
        <v>30602550</v>
      </c>
      <c r="X18" s="24">
        <v>28095650</v>
      </c>
      <c r="Y18" s="25">
        <f t="shared" si="14"/>
        <v>91.808198989953453</v>
      </c>
      <c r="Z18" s="26">
        <f t="shared" si="15"/>
        <v>1.4586798003853025</v>
      </c>
      <c r="AA18" s="24">
        <v>33193950</v>
      </c>
      <c r="AB18" s="24">
        <v>30488350</v>
      </c>
      <c r="AC18" s="25">
        <f t="shared" si="16"/>
        <v>91.849117083082916</v>
      </c>
      <c r="AD18" s="25">
        <f t="shared" si="17"/>
        <v>1.575030099180694</v>
      </c>
      <c r="AE18" s="24">
        <v>36776300</v>
      </c>
      <c r="AF18" s="24">
        <v>33803300</v>
      </c>
      <c r="AG18" s="25">
        <f t="shared" si="18"/>
        <v>91.915989373591145</v>
      </c>
      <c r="AH18" s="26">
        <f t="shared" si="19"/>
        <v>1.6483729966580782</v>
      </c>
      <c r="AI18" s="24">
        <v>41801800</v>
      </c>
      <c r="AJ18" s="24">
        <v>37968200</v>
      </c>
      <c r="AK18" s="25">
        <f t="shared" si="20"/>
        <v>90.829103052978581</v>
      </c>
      <c r="AL18" s="25">
        <f t="shared" si="21"/>
        <v>1.828139665879865</v>
      </c>
      <c r="AM18" s="23">
        <v>47194500</v>
      </c>
      <c r="AN18" s="24">
        <v>43273800</v>
      </c>
      <c r="AO18" s="25">
        <f t="shared" si="22"/>
        <v>91.692464164256421</v>
      </c>
      <c r="AP18" s="26">
        <f t="shared" si="23"/>
        <v>2.0331488022150768</v>
      </c>
      <c r="AQ18" s="23">
        <v>53871900</v>
      </c>
      <c r="AR18" s="24">
        <v>49470100</v>
      </c>
      <c r="AS18" s="25">
        <f t="shared" si="24"/>
        <v>91.829135411968025</v>
      </c>
      <c r="AT18" s="26">
        <f t="shared" si="25"/>
        <v>2.2505802013146701</v>
      </c>
      <c r="AU18" s="23">
        <v>60852000</v>
      </c>
      <c r="AV18" s="24">
        <v>56297000</v>
      </c>
      <c r="AW18" s="25">
        <f t="shared" si="0"/>
        <v>92.514625649115885</v>
      </c>
      <c r="AX18" s="26">
        <f t="shared" si="1"/>
        <v>2.5937616501752947</v>
      </c>
      <c r="AY18" s="23">
        <v>67167400</v>
      </c>
      <c r="AZ18" s="24">
        <v>62499600</v>
      </c>
      <c r="BA18" s="25">
        <f t="shared" si="2"/>
        <v>93.050497711687512</v>
      </c>
      <c r="BB18" s="26">
        <f t="shared" si="3"/>
        <v>2.7804630339351273</v>
      </c>
    </row>
    <row r="19" spans="1:54" ht="18.600000000000001" hidden="1" customHeight="1">
      <c r="A19" s="44"/>
      <c r="B19" s="45" t="s">
        <v>26</v>
      </c>
      <c r="C19" s="32">
        <v>3117500</v>
      </c>
      <c r="D19" s="33">
        <v>659100</v>
      </c>
      <c r="E19" s="36">
        <f t="shared" si="4"/>
        <v>21.141940657578186</v>
      </c>
      <c r="F19" s="36">
        <f t="shared" si="5"/>
        <v>4.606821092901351E-2</v>
      </c>
      <c r="G19" s="33">
        <v>4199550</v>
      </c>
      <c r="H19" s="33">
        <v>1297000</v>
      </c>
      <c r="I19" s="36">
        <f t="shared" si="6"/>
        <v>30.884261408960484</v>
      </c>
      <c r="J19" s="37">
        <f t="shared" si="7"/>
        <v>8.2596416637570058E-2</v>
      </c>
      <c r="K19" s="33">
        <v>4401600</v>
      </c>
      <c r="L19" s="33">
        <v>936000</v>
      </c>
      <c r="M19" s="36">
        <f t="shared" si="8"/>
        <v>21.264994547437297</v>
      </c>
      <c r="N19" s="36">
        <f t="shared" si="9"/>
        <v>6.1910152837779515E-2</v>
      </c>
      <c r="O19" s="33">
        <v>5147400</v>
      </c>
      <c r="P19" s="33">
        <v>1285200</v>
      </c>
      <c r="Q19" s="36">
        <f t="shared" si="10"/>
        <v>24.967944981932629</v>
      </c>
      <c r="R19" s="37">
        <f t="shared" si="11"/>
        <v>7.3614367449668691E-2</v>
      </c>
      <c r="S19" s="33">
        <v>5572200</v>
      </c>
      <c r="T19" s="33">
        <v>1386600</v>
      </c>
      <c r="U19" s="36">
        <f t="shared" si="12"/>
        <v>24.884246796597395</v>
      </c>
      <c r="V19" s="36">
        <f t="shared" si="13"/>
        <v>7.7354921464035248E-2</v>
      </c>
      <c r="W19" s="33">
        <v>5743600</v>
      </c>
      <c r="X19" s="33">
        <v>1544300</v>
      </c>
      <c r="Y19" s="36">
        <f t="shared" si="14"/>
        <v>26.887318058360609</v>
      </c>
      <c r="Z19" s="37">
        <f t="shared" si="15"/>
        <v>8.0177508466080086E-2</v>
      </c>
      <c r="AA19" s="33">
        <v>6236000</v>
      </c>
      <c r="AB19" s="33">
        <v>1350300</v>
      </c>
      <c r="AC19" s="36">
        <f t="shared" si="16"/>
        <v>21.653303399615137</v>
      </c>
      <c r="AD19" s="36">
        <f t="shared" si="17"/>
        <v>6.9756583840178008E-2</v>
      </c>
      <c r="AE19" s="33">
        <v>6887600</v>
      </c>
      <c r="AF19" s="33">
        <v>1717600</v>
      </c>
      <c r="AG19" s="36">
        <f t="shared" si="18"/>
        <v>24.93756896451594</v>
      </c>
      <c r="AH19" s="37">
        <f t="shared" si="19"/>
        <v>8.3756481144146147E-2</v>
      </c>
      <c r="AI19" s="33">
        <v>7079600</v>
      </c>
      <c r="AJ19" s="33">
        <v>1899900</v>
      </c>
      <c r="AK19" s="36">
        <f t="shared" si="20"/>
        <v>26.836261935702581</v>
      </c>
      <c r="AL19" s="36">
        <f t="shared" si="21"/>
        <v>9.1478725649494982E-2</v>
      </c>
      <c r="AM19" s="32">
        <v>8097500</v>
      </c>
      <c r="AN19" s="33">
        <v>2478100</v>
      </c>
      <c r="AO19" s="36">
        <f t="shared" si="22"/>
        <v>30.603272615004627</v>
      </c>
      <c r="AP19" s="37">
        <f t="shared" si="23"/>
        <v>0.11642948034998504</v>
      </c>
      <c r="AQ19" s="32">
        <v>7887500</v>
      </c>
      <c r="AR19" s="33">
        <v>2448100</v>
      </c>
      <c r="AS19" s="36">
        <f t="shared" si="24"/>
        <v>31.037717908082406</v>
      </c>
      <c r="AT19" s="37">
        <f t="shared" si="25"/>
        <v>0.11137324142943805</v>
      </c>
      <c r="AU19" s="32">
        <v>9372000</v>
      </c>
      <c r="AV19" s="33">
        <v>2079600</v>
      </c>
      <c r="AW19" s="36">
        <f t="shared" si="0"/>
        <v>22.189500640204866</v>
      </c>
      <c r="AX19" s="37">
        <f t="shared" si="1"/>
        <v>9.5813040263327418E-2</v>
      </c>
      <c r="AY19" s="32">
        <v>11062400</v>
      </c>
      <c r="AZ19" s="33">
        <v>2765400</v>
      </c>
      <c r="BA19" s="36">
        <f t="shared" si="2"/>
        <v>24.998192074052646</v>
      </c>
      <c r="BB19" s="37">
        <f t="shared" si="3"/>
        <v>0.12302626695281572</v>
      </c>
    </row>
    <row r="20" spans="1:54" ht="18.600000000000001" hidden="1" customHeight="1">
      <c r="A20" s="38" t="s">
        <v>33</v>
      </c>
      <c r="B20" s="46"/>
      <c r="C20" s="40">
        <f>C21</f>
        <v>112303809</v>
      </c>
      <c r="D20" s="41">
        <v>112303809</v>
      </c>
      <c r="E20" s="42">
        <f t="shared" si="4"/>
        <v>100</v>
      </c>
      <c r="F20" s="42">
        <f t="shared" si="5"/>
        <v>7.849545685242977</v>
      </c>
      <c r="G20" s="41">
        <f>G21</f>
        <v>111830639</v>
      </c>
      <c r="H20" s="41">
        <f>H21</f>
        <v>111830639</v>
      </c>
      <c r="I20" s="42">
        <f t="shared" si="6"/>
        <v>100</v>
      </c>
      <c r="J20" s="43">
        <f t="shared" si="7"/>
        <v>7.1216731316034618</v>
      </c>
      <c r="K20" s="41">
        <f>K21</f>
        <v>105557738</v>
      </c>
      <c r="L20" s="41">
        <f>L21</f>
        <v>105557738</v>
      </c>
      <c r="M20" s="42">
        <f t="shared" si="8"/>
        <v>100</v>
      </c>
      <c r="N20" s="42">
        <f t="shared" si="9"/>
        <v>6.9819398427246648</v>
      </c>
      <c r="O20" s="41">
        <f>O21</f>
        <v>104674196</v>
      </c>
      <c r="P20" s="41">
        <f>P21</f>
        <v>104674196</v>
      </c>
      <c r="Q20" s="42">
        <f t="shared" si="10"/>
        <v>100</v>
      </c>
      <c r="R20" s="43">
        <f t="shared" si="11"/>
        <v>5.9955841323083101</v>
      </c>
      <c r="S20" s="41">
        <f>S21</f>
        <v>106959288</v>
      </c>
      <c r="T20" s="41">
        <f>T21</f>
        <v>106959288</v>
      </c>
      <c r="U20" s="42">
        <f t="shared" si="12"/>
        <v>100</v>
      </c>
      <c r="V20" s="42">
        <f t="shared" si="13"/>
        <v>5.9669892709426851</v>
      </c>
      <c r="W20" s="41">
        <f>W21</f>
        <v>133211409</v>
      </c>
      <c r="X20" s="41">
        <f>X21</f>
        <v>133211409</v>
      </c>
      <c r="Y20" s="42">
        <f t="shared" si="14"/>
        <v>100</v>
      </c>
      <c r="Z20" s="43">
        <f t="shared" si="15"/>
        <v>6.9161166048539506</v>
      </c>
      <c r="AA20" s="41">
        <f>AA21</f>
        <v>140504521</v>
      </c>
      <c r="AB20" s="41">
        <f>AB21</f>
        <v>140504521</v>
      </c>
      <c r="AC20" s="42">
        <f t="shared" si="16"/>
        <v>100</v>
      </c>
      <c r="AD20" s="42">
        <f t="shared" si="17"/>
        <v>7.258472486899616</v>
      </c>
      <c r="AE20" s="41">
        <f>AE21</f>
        <v>159470997</v>
      </c>
      <c r="AF20" s="41">
        <f>AF21</f>
        <v>159470997</v>
      </c>
      <c r="AG20" s="42">
        <f t="shared" si="18"/>
        <v>100</v>
      </c>
      <c r="AH20" s="43">
        <f t="shared" si="19"/>
        <v>7.776391216388383</v>
      </c>
      <c r="AI20" s="41">
        <f>AI21</f>
        <v>167066980</v>
      </c>
      <c r="AJ20" s="41">
        <f>AJ21</f>
        <v>167066980</v>
      </c>
      <c r="AK20" s="42">
        <f t="shared" si="20"/>
        <v>100</v>
      </c>
      <c r="AL20" s="42">
        <f t="shared" si="21"/>
        <v>8.0441467595713796</v>
      </c>
      <c r="AM20" s="40">
        <f>AM21</f>
        <v>166428475</v>
      </c>
      <c r="AN20" s="41">
        <f>AN21</f>
        <v>166428475</v>
      </c>
      <c r="AO20" s="42">
        <f t="shared" si="22"/>
        <v>100</v>
      </c>
      <c r="AP20" s="43">
        <f t="shared" si="23"/>
        <v>7.8193700252977987</v>
      </c>
      <c r="AQ20" s="40">
        <v>173070554</v>
      </c>
      <c r="AR20" s="41">
        <v>171468687</v>
      </c>
      <c r="AS20" s="42">
        <f t="shared" si="24"/>
        <v>99.074442784761644</v>
      </c>
      <c r="AT20" s="43">
        <f t="shared" si="25"/>
        <v>7.8007530226868775</v>
      </c>
      <c r="AU20" s="40">
        <v>178218579</v>
      </c>
      <c r="AV20" s="41">
        <v>178218579</v>
      </c>
      <c r="AW20" s="42">
        <f t="shared" si="0"/>
        <v>100</v>
      </c>
      <c r="AX20" s="43">
        <f t="shared" si="1"/>
        <v>8.2110328358338123</v>
      </c>
      <c r="AY20" s="40">
        <v>184477653</v>
      </c>
      <c r="AZ20" s="41">
        <v>184477653</v>
      </c>
      <c r="BA20" s="42">
        <f t="shared" si="2"/>
        <v>100</v>
      </c>
      <c r="BB20" s="43">
        <f t="shared" si="3"/>
        <v>8.206985240763327</v>
      </c>
    </row>
    <row r="21" spans="1:54" ht="18.600000000000001" hidden="1" customHeight="1">
      <c r="A21" s="44"/>
      <c r="B21" s="45" t="s">
        <v>22</v>
      </c>
      <c r="C21" s="32">
        <v>112303809</v>
      </c>
      <c r="D21" s="33">
        <v>112303809</v>
      </c>
      <c r="E21" s="36">
        <f t="shared" si="4"/>
        <v>100</v>
      </c>
      <c r="F21" s="36">
        <f t="shared" si="5"/>
        <v>7.849545685242977</v>
      </c>
      <c r="G21" s="33">
        <v>111830639</v>
      </c>
      <c r="H21" s="33">
        <v>111830639</v>
      </c>
      <c r="I21" s="36">
        <f t="shared" si="6"/>
        <v>100</v>
      </c>
      <c r="J21" s="37">
        <f t="shared" si="7"/>
        <v>7.1216731316034618</v>
      </c>
      <c r="K21" s="33">
        <v>105557738</v>
      </c>
      <c r="L21" s="33">
        <v>105557738</v>
      </c>
      <c r="M21" s="36">
        <f t="shared" si="8"/>
        <v>100</v>
      </c>
      <c r="N21" s="36">
        <f t="shared" si="9"/>
        <v>6.9819398427246648</v>
      </c>
      <c r="O21" s="33">
        <v>104674196</v>
      </c>
      <c r="P21" s="33">
        <v>104674196</v>
      </c>
      <c r="Q21" s="36">
        <f t="shared" si="10"/>
        <v>100</v>
      </c>
      <c r="R21" s="37">
        <f t="shared" si="11"/>
        <v>5.9955841323083101</v>
      </c>
      <c r="S21" s="33">
        <v>106959288</v>
      </c>
      <c r="T21" s="33">
        <v>106959288</v>
      </c>
      <c r="U21" s="36">
        <f t="shared" si="12"/>
        <v>100</v>
      </c>
      <c r="V21" s="36">
        <f t="shared" si="13"/>
        <v>5.9669892709426851</v>
      </c>
      <c r="W21" s="33">
        <v>133211409</v>
      </c>
      <c r="X21" s="33">
        <v>133211409</v>
      </c>
      <c r="Y21" s="36">
        <f t="shared" si="14"/>
        <v>100</v>
      </c>
      <c r="Z21" s="37">
        <f t="shared" si="15"/>
        <v>6.9161166048539506</v>
      </c>
      <c r="AA21" s="33">
        <v>140504521</v>
      </c>
      <c r="AB21" s="33">
        <v>140504521</v>
      </c>
      <c r="AC21" s="36">
        <f t="shared" si="16"/>
        <v>100</v>
      </c>
      <c r="AD21" s="36">
        <f t="shared" si="17"/>
        <v>7.258472486899616</v>
      </c>
      <c r="AE21" s="33">
        <v>159470997</v>
      </c>
      <c r="AF21" s="33">
        <v>159470997</v>
      </c>
      <c r="AG21" s="36">
        <f t="shared" si="18"/>
        <v>100</v>
      </c>
      <c r="AH21" s="37">
        <f t="shared" si="19"/>
        <v>7.776391216388383</v>
      </c>
      <c r="AI21" s="33">
        <v>167066980</v>
      </c>
      <c r="AJ21" s="33">
        <v>167066980</v>
      </c>
      <c r="AK21" s="36">
        <f t="shared" si="20"/>
        <v>100</v>
      </c>
      <c r="AL21" s="36">
        <f t="shared" si="21"/>
        <v>8.0441467595713796</v>
      </c>
      <c r="AM21" s="32">
        <v>166428475</v>
      </c>
      <c r="AN21" s="33">
        <v>166428475</v>
      </c>
      <c r="AO21" s="36">
        <f t="shared" si="22"/>
        <v>100</v>
      </c>
      <c r="AP21" s="37">
        <f t="shared" si="23"/>
        <v>7.8193700252977987</v>
      </c>
      <c r="AQ21" s="32">
        <v>173070554</v>
      </c>
      <c r="AR21" s="33">
        <v>171468687</v>
      </c>
      <c r="AS21" s="36">
        <f t="shared" si="24"/>
        <v>99.074442784761644</v>
      </c>
      <c r="AT21" s="37">
        <f t="shared" si="25"/>
        <v>7.8007530226868775</v>
      </c>
      <c r="AU21" s="32">
        <v>178218579</v>
      </c>
      <c r="AV21" s="33">
        <v>178218579</v>
      </c>
      <c r="AW21" s="36">
        <f t="shared" si="0"/>
        <v>100</v>
      </c>
      <c r="AX21" s="37">
        <f t="shared" si="1"/>
        <v>8.2110328358338123</v>
      </c>
      <c r="AY21" s="32">
        <v>184477653</v>
      </c>
      <c r="AZ21" s="33">
        <v>184477653</v>
      </c>
      <c r="BA21" s="36">
        <f t="shared" si="2"/>
        <v>100</v>
      </c>
      <c r="BB21" s="37">
        <f t="shared" si="3"/>
        <v>8.206985240763327</v>
      </c>
    </row>
    <row r="22" spans="1:54" ht="18.600000000000001" hidden="1" customHeight="1">
      <c r="A22" s="38" t="s">
        <v>34</v>
      </c>
      <c r="B22" s="46"/>
      <c r="C22" s="40">
        <f>SUM(C23:C23)</f>
        <v>1182600</v>
      </c>
      <c r="D22" s="41">
        <v>1182600</v>
      </c>
      <c r="E22" s="42">
        <f t="shared" si="4"/>
        <v>100</v>
      </c>
      <c r="F22" s="42">
        <f t="shared" si="5"/>
        <v>8.2658574183965064E-2</v>
      </c>
      <c r="G22" s="41">
        <f>SUM(G23:G23)</f>
        <v>693188</v>
      </c>
      <c r="H22" s="41">
        <f>SUM(H23:H23)</f>
        <v>693188</v>
      </c>
      <c r="I22" s="42">
        <f t="shared" si="6"/>
        <v>100</v>
      </c>
      <c r="J22" s="43">
        <f t="shared" si="7"/>
        <v>4.4144059256872717E-2</v>
      </c>
      <c r="K22" s="41">
        <f>SUM(K23:K23)</f>
        <v>475774</v>
      </c>
      <c r="L22" s="41">
        <f>SUM(L23:L23)</f>
        <v>475774</v>
      </c>
      <c r="M22" s="42">
        <f t="shared" si="8"/>
        <v>100</v>
      </c>
      <c r="N22" s="42">
        <f t="shared" si="9"/>
        <v>3.1469274632736868E-2</v>
      </c>
      <c r="O22" s="41">
        <f>SUM(O23:O23)</f>
        <v>434751</v>
      </c>
      <c r="P22" s="41">
        <f>SUM(P23:P23)</f>
        <v>434751</v>
      </c>
      <c r="Q22" s="42">
        <f t="shared" si="10"/>
        <v>100</v>
      </c>
      <c r="R22" s="43">
        <f t="shared" si="11"/>
        <v>2.4901898430680761E-2</v>
      </c>
      <c r="S22" s="41">
        <f>SUM(S23:S23)</f>
        <v>448300</v>
      </c>
      <c r="T22" s="41">
        <f>SUM(T23:T23)</f>
        <v>448300</v>
      </c>
      <c r="U22" s="42">
        <f t="shared" si="12"/>
        <v>100</v>
      </c>
      <c r="V22" s="42">
        <f t="shared" si="13"/>
        <v>2.5009527832343139E-2</v>
      </c>
      <c r="W22" s="41">
        <f>SUM(W23:W23)</f>
        <v>394300</v>
      </c>
      <c r="X22" s="41">
        <f>SUM(X23:X23)</f>
        <v>394300</v>
      </c>
      <c r="Y22" s="42">
        <f t="shared" si="14"/>
        <v>100</v>
      </c>
      <c r="Z22" s="43">
        <f t="shared" si="15"/>
        <v>2.0471405548258353E-2</v>
      </c>
      <c r="AA22" s="41">
        <f>SUM(AA23:AA23)</f>
        <v>285700</v>
      </c>
      <c r="AB22" s="41">
        <f>SUM(AB23:AB23)</f>
        <v>285700</v>
      </c>
      <c r="AC22" s="42">
        <f t="shared" si="16"/>
        <v>100</v>
      </c>
      <c r="AD22" s="42">
        <f t="shared" si="17"/>
        <v>1.4759280162289015E-2</v>
      </c>
      <c r="AE22" s="41">
        <f>SUM(AE23:AE23)</f>
        <v>338100</v>
      </c>
      <c r="AF22" s="41">
        <f>SUM(AF23:AF23)</f>
        <v>338100</v>
      </c>
      <c r="AG22" s="42">
        <f t="shared" si="18"/>
        <v>100</v>
      </c>
      <c r="AH22" s="43">
        <f t="shared" si="19"/>
        <v>1.6486997132531329E-2</v>
      </c>
      <c r="AI22" s="41">
        <f>SUM(AI23:AI23)</f>
        <v>265911</v>
      </c>
      <c r="AJ22" s="41">
        <f>SUM(AJ23:AJ23)</f>
        <v>265911</v>
      </c>
      <c r="AK22" s="42">
        <f t="shared" si="20"/>
        <v>100</v>
      </c>
      <c r="AL22" s="42">
        <f t="shared" si="21"/>
        <v>1.2803410398538271E-2</v>
      </c>
      <c r="AM22" s="40">
        <f>SUM(AM23:AM23)</f>
        <v>137700</v>
      </c>
      <c r="AN22" s="41">
        <f>SUM(AN23:AN23)</f>
        <v>137700</v>
      </c>
      <c r="AO22" s="42">
        <f t="shared" si="22"/>
        <v>100</v>
      </c>
      <c r="AP22" s="43">
        <f t="shared" si="23"/>
        <v>6.4696095573999997E-3</v>
      </c>
      <c r="AQ22" s="40">
        <v>84900</v>
      </c>
      <c r="AR22" s="41">
        <v>84900</v>
      </c>
      <c r="AS22" s="42">
        <f t="shared" si="24"/>
        <v>100</v>
      </c>
      <c r="AT22" s="43">
        <f t="shared" si="25"/>
        <v>3.8624190994482623E-3</v>
      </c>
      <c r="AU22" s="40">
        <v>44300</v>
      </c>
      <c r="AV22" s="41">
        <v>44300</v>
      </c>
      <c r="AW22" s="42">
        <f t="shared" si="0"/>
        <v>100</v>
      </c>
      <c r="AX22" s="43">
        <f t="shared" si="1"/>
        <v>2.0410260067635143E-3</v>
      </c>
      <c r="AY22" s="40">
        <v>24300</v>
      </c>
      <c r="AZ22" s="41">
        <v>24300</v>
      </c>
      <c r="BA22" s="42">
        <f t="shared" si="2"/>
        <v>100</v>
      </c>
      <c r="BB22" s="43">
        <f t="shared" si="3"/>
        <v>1.0810509463200341E-3</v>
      </c>
    </row>
    <row r="23" spans="1:54" ht="18.600000000000001" hidden="1" customHeight="1">
      <c r="A23" s="44"/>
      <c r="B23" s="45" t="s">
        <v>22</v>
      </c>
      <c r="C23" s="23">
        <v>1182600</v>
      </c>
      <c r="D23" s="24">
        <v>1182600</v>
      </c>
      <c r="E23" s="25">
        <f t="shared" si="4"/>
        <v>100</v>
      </c>
      <c r="F23" s="25">
        <f t="shared" si="5"/>
        <v>8.2658574183965064E-2</v>
      </c>
      <c r="G23" s="24">
        <v>693188</v>
      </c>
      <c r="H23" s="24">
        <v>693188</v>
      </c>
      <c r="I23" s="25">
        <f t="shared" si="6"/>
        <v>100</v>
      </c>
      <c r="J23" s="26">
        <f t="shared" si="7"/>
        <v>4.4144059256872717E-2</v>
      </c>
      <c r="K23" s="24">
        <v>475774</v>
      </c>
      <c r="L23" s="24">
        <v>475774</v>
      </c>
      <c r="M23" s="25">
        <f t="shared" si="8"/>
        <v>100</v>
      </c>
      <c r="N23" s="25">
        <f t="shared" si="9"/>
        <v>3.1469274632736868E-2</v>
      </c>
      <c r="O23" s="24">
        <v>434751</v>
      </c>
      <c r="P23" s="24">
        <v>434751</v>
      </c>
      <c r="Q23" s="25">
        <f t="shared" si="10"/>
        <v>100</v>
      </c>
      <c r="R23" s="26">
        <f t="shared" si="11"/>
        <v>2.4901898430680761E-2</v>
      </c>
      <c r="S23" s="24">
        <v>448300</v>
      </c>
      <c r="T23" s="24">
        <v>448300</v>
      </c>
      <c r="U23" s="25">
        <f t="shared" si="12"/>
        <v>100</v>
      </c>
      <c r="V23" s="25">
        <f t="shared" si="13"/>
        <v>2.5009527832343139E-2</v>
      </c>
      <c r="W23" s="24">
        <v>394300</v>
      </c>
      <c r="X23" s="24">
        <v>394300</v>
      </c>
      <c r="Y23" s="25">
        <f t="shared" si="14"/>
        <v>100</v>
      </c>
      <c r="Z23" s="26">
        <f t="shared" si="15"/>
        <v>2.0471405548258353E-2</v>
      </c>
      <c r="AA23" s="24">
        <v>285700</v>
      </c>
      <c r="AB23" s="24">
        <v>285700</v>
      </c>
      <c r="AC23" s="25">
        <f t="shared" si="16"/>
        <v>100</v>
      </c>
      <c r="AD23" s="25">
        <f t="shared" si="17"/>
        <v>1.4759280162289015E-2</v>
      </c>
      <c r="AE23" s="24">
        <v>338100</v>
      </c>
      <c r="AF23" s="24">
        <v>338100</v>
      </c>
      <c r="AG23" s="25">
        <f t="shared" si="18"/>
        <v>100</v>
      </c>
      <c r="AH23" s="26">
        <f t="shared" si="19"/>
        <v>1.6486997132531329E-2</v>
      </c>
      <c r="AI23" s="24">
        <v>265911</v>
      </c>
      <c r="AJ23" s="24">
        <v>265911</v>
      </c>
      <c r="AK23" s="25">
        <f t="shared" si="20"/>
        <v>100</v>
      </c>
      <c r="AL23" s="25">
        <f t="shared" si="21"/>
        <v>1.2803410398538271E-2</v>
      </c>
      <c r="AM23" s="23">
        <v>137700</v>
      </c>
      <c r="AN23" s="24">
        <v>137700</v>
      </c>
      <c r="AO23" s="25">
        <f t="shared" si="22"/>
        <v>100</v>
      </c>
      <c r="AP23" s="26">
        <f t="shared" si="23"/>
        <v>6.4696095573999997E-3</v>
      </c>
      <c r="AQ23" s="23">
        <v>84900</v>
      </c>
      <c r="AR23" s="24">
        <v>84900</v>
      </c>
      <c r="AS23" s="25">
        <f t="shared" si="24"/>
        <v>100</v>
      </c>
      <c r="AT23" s="26">
        <f t="shared" si="25"/>
        <v>3.8624190994482623E-3</v>
      </c>
      <c r="AU23" s="23">
        <v>44300</v>
      </c>
      <c r="AV23" s="24">
        <v>44300</v>
      </c>
      <c r="AW23" s="25">
        <f t="shared" si="0"/>
        <v>100</v>
      </c>
      <c r="AX23" s="26">
        <f t="shared" si="1"/>
        <v>2.0410260067635143E-3</v>
      </c>
      <c r="AY23" s="23">
        <v>24300</v>
      </c>
      <c r="AZ23" s="24">
        <v>24300</v>
      </c>
      <c r="BA23" s="25">
        <f t="shared" si="2"/>
        <v>100</v>
      </c>
      <c r="BB23" s="26">
        <f t="shared" si="3"/>
        <v>1.0810509463200341E-3</v>
      </c>
    </row>
    <row r="24" spans="1:54" ht="18.600000000000001" hidden="1" customHeight="1">
      <c r="A24" s="21" t="s">
        <v>35</v>
      </c>
      <c r="B24" s="46"/>
      <c r="C24" s="40">
        <f>SUM(C25:C26)</f>
        <v>6327500</v>
      </c>
      <c r="D24" s="41">
        <v>6227500</v>
      </c>
      <c r="E24" s="42">
        <f t="shared" si="4"/>
        <v>98.419596997234294</v>
      </c>
      <c r="F24" s="42">
        <f t="shared" si="5"/>
        <v>0.43527504712552212</v>
      </c>
      <c r="G24" s="41">
        <f>SUM(G25:G26)</f>
        <v>39074100</v>
      </c>
      <c r="H24" s="41">
        <f>SUM(H25:H26)</f>
        <v>10921100</v>
      </c>
      <c r="I24" s="42">
        <f t="shared" si="6"/>
        <v>27.949716052321104</v>
      </c>
      <c r="J24" s="43">
        <f t="shared" si="7"/>
        <v>0.69548475384777664</v>
      </c>
      <c r="K24" s="41">
        <f>SUM(K25:K26)</f>
        <v>34969100</v>
      </c>
      <c r="L24" s="41">
        <f>SUM(L25:L26)</f>
        <v>6401300</v>
      </c>
      <c r="M24" s="42">
        <f t="shared" si="8"/>
        <v>18.305589792130768</v>
      </c>
      <c r="N24" s="42">
        <f t="shared" si="9"/>
        <v>0.4234032706842713</v>
      </c>
      <c r="O24" s="41">
        <f>SUM(O25:O26)</f>
        <v>32363100</v>
      </c>
      <c r="P24" s="41">
        <f>SUM(P25:P26)</f>
        <v>3795300</v>
      </c>
      <c r="Q24" s="42">
        <f t="shared" si="10"/>
        <v>11.727244917823077</v>
      </c>
      <c r="R24" s="43">
        <f t="shared" si="11"/>
        <v>0.21738920695745997</v>
      </c>
      <c r="S24" s="41">
        <f>SUM(S25:S26)</f>
        <v>35233000</v>
      </c>
      <c r="T24" s="41">
        <f>SUM(T25:T26)</f>
        <v>9207600</v>
      </c>
      <c r="U24" s="42">
        <f t="shared" si="12"/>
        <v>26.133454431924619</v>
      </c>
      <c r="V24" s="42">
        <f t="shared" si="13"/>
        <v>0.51366881211037851</v>
      </c>
      <c r="W24" s="41">
        <f>SUM(W25:W26)</f>
        <v>28611500</v>
      </c>
      <c r="X24" s="41">
        <f>SUM(X25:X26)</f>
        <v>2613100</v>
      </c>
      <c r="Y24" s="42">
        <f t="shared" si="14"/>
        <v>9.1330409101235528</v>
      </c>
      <c r="Z24" s="43">
        <f t="shared" si="15"/>
        <v>0.13566784133439994</v>
      </c>
      <c r="AA24" s="41">
        <f>SUM(AA25:AA26)</f>
        <v>32329200</v>
      </c>
      <c r="AB24" s="41">
        <f>SUM(AB25:AB26)</f>
        <v>7266800</v>
      </c>
      <c r="AC24" s="42">
        <f t="shared" si="16"/>
        <v>22.477512589238213</v>
      </c>
      <c r="AD24" s="42">
        <f t="shared" si="17"/>
        <v>0.37540334995912433</v>
      </c>
      <c r="AE24" s="41">
        <f>SUM(AE25:AE26)</f>
        <v>23854300</v>
      </c>
      <c r="AF24" s="41">
        <f>SUM(AF25:AF26)</f>
        <v>4276400</v>
      </c>
      <c r="AG24" s="42">
        <f t="shared" si="18"/>
        <v>17.927166171298257</v>
      </c>
      <c r="AH24" s="43">
        <f t="shared" si="19"/>
        <v>0.20853296225246074</v>
      </c>
      <c r="AI24" s="41">
        <f>SUM(AI25:AI26)</f>
        <v>21637600</v>
      </c>
      <c r="AJ24" s="41">
        <f>SUM(AJ25:AJ26)</f>
        <v>2859700</v>
      </c>
      <c r="AK24" s="42">
        <f t="shared" si="20"/>
        <v>13.216345620586386</v>
      </c>
      <c r="AL24" s="42">
        <f t="shared" si="21"/>
        <v>0.13769235840826399</v>
      </c>
      <c r="AM24" s="40">
        <f>SUM(AM25:AM26)</f>
        <v>20730700</v>
      </c>
      <c r="AN24" s="41">
        <f>SUM(AN25:AN26)</f>
        <v>2952800</v>
      </c>
      <c r="AO24" s="42">
        <f t="shared" si="22"/>
        <v>14.243609718919284</v>
      </c>
      <c r="AP24" s="43">
        <f t="shared" si="23"/>
        <v>0.13873248439426811</v>
      </c>
      <c r="AQ24" s="40">
        <v>19613600</v>
      </c>
      <c r="AR24" s="41">
        <v>1835700</v>
      </c>
      <c r="AS24" s="42">
        <f t="shared" si="24"/>
        <v>9.35932210303055</v>
      </c>
      <c r="AT24" s="43">
        <f t="shared" si="25"/>
        <v>8.3512870917045637E-2</v>
      </c>
      <c r="AU24" s="40">
        <v>17777900</v>
      </c>
      <c r="AV24" s="41">
        <v>2000000</v>
      </c>
      <c r="AW24" s="42">
        <f t="shared" si="0"/>
        <v>11.249922656781735</v>
      </c>
      <c r="AX24" s="43">
        <f t="shared" si="1"/>
        <v>9.2145643646208308E-2</v>
      </c>
      <c r="AY24" s="40">
        <v>0</v>
      </c>
      <c r="AZ24" s="41">
        <v>0</v>
      </c>
      <c r="BA24" s="42">
        <v>0</v>
      </c>
      <c r="BB24" s="43">
        <f t="shared" si="3"/>
        <v>0</v>
      </c>
    </row>
    <row r="25" spans="1:54" ht="18.600000000000001" hidden="1" customHeight="1">
      <c r="A25" s="21"/>
      <c r="B25" s="30" t="s">
        <v>22</v>
      </c>
      <c r="C25" s="23">
        <v>6327500</v>
      </c>
      <c r="D25" s="24">
        <v>6227500</v>
      </c>
      <c r="E25" s="25">
        <f t="shared" si="4"/>
        <v>98.419596997234294</v>
      </c>
      <c r="F25" s="25">
        <f t="shared" si="5"/>
        <v>0.43527504712552212</v>
      </c>
      <c r="G25" s="24">
        <v>38974100</v>
      </c>
      <c r="H25" s="24">
        <v>10921100</v>
      </c>
      <c r="I25" s="25">
        <f t="shared" si="6"/>
        <v>28.021429616078368</v>
      </c>
      <c r="J25" s="26">
        <f t="shared" si="7"/>
        <v>0.69548475384777664</v>
      </c>
      <c r="K25" s="24">
        <v>6816100</v>
      </c>
      <c r="L25" s="24">
        <v>5157300</v>
      </c>
      <c r="M25" s="25">
        <f t="shared" si="8"/>
        <v>75.663502589457309</v>
      </c>
      <c r="N25" s="25">
        <f t="shared" si="9"/>
        <v>0.34112097353662424</v>
      </c>
      <c r="O25" s="24">
        <v>3795300</v>
      </c>
      <c r="P25" s="24">
        <v>3795300</v>
      </c>
      <c r="Q25" s="25">
        <f t="shared" si="10"/>
        <v>100</v>
      </c>
      <c r="R25" s="26">
        <f t="shared" si="11"/>
        <v>0.21738920695745997</v>
      </c>
      <c r="S25" s="24">
        <v>6665200</v>
      </c>
      <c r="T25" s="24">
        <v>6665200</v>
      </c>
      <c r="U25" s="25">
        <f t="shared" si="12"/>
        <v>100</v>
      </c>
      <c r="V25" s="25">
        <f t="shared" si="13"/>
        <v>0.37183471984861366</v>
      </c>
      <c r="W25" s="24">
        <v>2586100</v>
      </c>
      <c r="X25" s="24">
        <v>2586100</v>
      </c>
      <c r="Y25" s="25">
        <f t="shared" si="14"/>
        <v>100</v>
      </c>
      <c r="Z25" s="26">
        <f t="shared" si="15"/>
        <v>0.13426604587459023</v>
      </c>
      <c r="AA25" s="24">
        <v>6330800</v>
      </c>
      <c r="AB25" s="24">
        <v>6330800</v>
      </c>
      <c r="AC25" s="25">
        <f t="shared" si="16"/>
        <v>100</v>
      </c>
      <c r="AD25" s="25">
        <f t="shared" si="17"/>
        <v>0.32704953045649038</v>
      </c>
      <c r="AE25" s="24">
        <v>2167400</v>
      </c>
      <c r="AF25" s="24">
        <v>2167400</v>
      </c>
      <c r="AG25" s="25">
        <f t="shared" si="18"/>
        <v>100</v>
      </c>
      <c r="AH25" s="26">
        <f t="shared" si="19"/>
        <v>0.10569038031661758</v>
      </c>
      <c r="AI25" s="24">
        <v>2059700</v>
      </c>
      <c r="AJ25" s="24">
        <v>2059700</v>
      </c>
      <c r="AK25" s="25">
        <f t="shared" si="20"/>
        <v>100</v>
      </c>
      <c r="AL25" s="25">
        <f t="shared" si="21"/>
        <v>9.9172972903976434E-2</v>
      </c>
      <c r="AM25" s="23">
        <v>1952800</v>
      </c>
      <c r="AN25" s="24">
        <v>1952800</v>
      </c>
      <c r="AO25" s="25">
        <f t="shared" si="22"/>
        <v>100</v>
      </c>
      <c r="AP25" s="26">
        <f t="shared" si="23"/>
        <v>9.1749117964347995E-2</v>
      </c>
      <c r="AQ25" s="23">
        <v>1835700</v>
      </c>
      <c r="AR25" s="24">
        <v>1835700</v>
      </c>
      <c r="AS25" s="25">
        <f t="shared" si="24"/>
        <v>100</v>
      </c>
      <c r="AT25" s="26">
        <f t="shared" si="25"/>
        <v>8.3512870917045637E-2</v>
      </c>
      <c r="AU25" s="23">
        <v>0</v>
      </c>
      <c r="AV25" s="24">
        <v>0</v>
      </c>
      <c r="AW25" s="28" t="s">
        <v>36</v>
      </c>
      <c r="AX25" s="26">
        <f t="shared" si="1"/>
        <v>0</v>
      </c>
      <c r="AY25" s="23">
        <v>0</v>
      </c>
      <c r="AZ25" s="24">
        <v>0</v>
      </c>
      <c r="BA25" s="28" t="s">
        <v>37</v>
      </c>
      <c r="BB25" s="26">
        <f t="shared" si="3"/>
        <v>0</v>
      </c>
    </row>
    <row r="26" spans="1:54" ht="18.600000000000001" hidden="1" customHeight="1" thickBot="1">
      <c r="A26" s="47"/>
      <c r="B26" s="48" t="s">
        <v>26</v>
      </c>
      <c r="C26" s="49" t="s">
        <v>29</v>
      </c>
      <c r="D26" s="50" t="s">
        <v>28</v>
      </c>
      <c r="E26" s="51" t="s">
        <v>38</v>
      </c>
      <c r="F26" s="51" t="s">
        <v>39</v>
      </c>
      <c r="G26" s="52">
        <v>100000</v>
      </c>
      <c r="H26" s="53">
        <v>0</v>
      </c>
      <c r="I26" s="54">
        <v>0</v>
      </c>
      <c r="J26" s="55">
        <v>0</v>
      </c>
      <c r="K26" s="52">
        <v>28153000</v>
      </c>
      <c r="L26" s="52">
        <v>1244000</v>
      </c>
      <c r="M26" s="56">
        <f t="shared" si="8"/>
        <v>4.418712037793485</v>
      </c>
      <c r="N26" s="56">
        <f t="shared" si="9"/>
        <v>8.2282297147647121E-2</v>
      </c>
      <c r="O26" s="52">
        <v>28567800</v>
      </c>
      <c r="P26" s="53">
        <v>0</v>
      </c>
      <c r="Q26" s="56">
        <f t="shared" si="10"/>
        <v>0</v>
      </c>
      <c r="R26" s="57">
        <f t="shared" si="11"/>
        <v>0</v>
      </c>
      <c r="S26" s="52">
        <v>28567800</v>
      </c>
      <c r="T26" s="52">
        <v>2542400</v>
      </c>
      <c r="U26" s="56">
        <f t="shared" si="12"/>
        <v>8.899530240340523</v>
      </c>
      <c r="V26" s="56">
        <f t="shared" si="13"/>
        <v>0.14183409226176488</v>
      </c>
      <c r="W26" s="52">
        <v>26025400</v>
      </c>
      <c r="X26" s="52">
        <v>27000</v>
      </c>
      <c r="Y26" s="56">
        <f t="shared" si="14"/>
        <v>0.10374480315384202</v>
      </c>
      <c r="Z26" s="57">
        <f t="shared" si="15"/>
        <v>1.4017954598097276E-3</v>
      </c>
      <c r="AA26" s="52">
        <v>25998400</v>
      </c>
      <c r="AB26" s="52">
        <v>936000</v>
      </c>
      <c r="AC26" s="56">
        <f t="shared" si="16"/>
        <v>3.6002215520955136</v>
      </c>
      <c r="AD26" s="56">
        <f t="shared" si="17"/>
        <v>4.8353819502633948E-2</v>
      </c>
      <c r="AE26" s="52">
        <v>21686900</v>
      </c>
      <c r="AF26" s="52">
        <v>2109000</v>
      </c>
      <c r="AG26" s="56">
        <f t="shared" si="18"/>
        <v>9.7247647197155889</v>
      </c>
      <c r="AH26" s="57">
        <f t="shared" si="19"/>
        <v>0.10284258193584317</v>
      </c>
      <c r="AI26" s="52">
        <v>19577900</v>
      </c>
      <c r="AJ26" s="52">
        <v>800000</v>
      </c>
      <c r="AK26" s="56">
        <f t="shared" si="20"/>
        <v>4.0862400972525146</v>
      </c>
      <c r="AL26" s="56">
        <f t="shared" si="21"/>
        <v>3.8519385504287587E-2</v>
      </c>
      <c r="AM26" s="58">
        <v>18777900</v>
      </c>
      <c r="AN26" s="52">
        <v>1000000</v>
      </c>
      <c r="AO26" s="56">
        <f t="shared" si="22"/>
        <v>5.3254091245559936</v>
      </c>
      <c r="AP26" s="57">
        <f t="shared" si="23"/>
        <v>4.6983366429920119E-2</v>
      </c>
      <c r="AQ26" s="58">
        <v>17777900</v>
      </c>
      <c r="AR26" s="52">
        <v>0</v>
      </c>
      <c r="AS26" s="56">
        <f t="shared" si="24"/>
        <v>0</v>
      </c>
      <c r="AT26" s="57">
        <f t="shared" si="25"/>
        <v>0</v>
      </c>
      <c r="AU26" s="58">
        <v>17777900</v>
      </c>
      <c r="AV26" s="52">
        <v>2000000</v>
      </c>
      <c r="AW26" s="56">
        <f>AV26/AU26*100</f>
        <v>11.249922656781735</v>
      </c>
      <c r="AX26" s="57">
        <f t="shared" si="1"/>
        <v>9.2145643646208308E-2</v>
      </c>
      <c r="AY26" s="58">
        <v>0</v>
      </c>
      <c r="AZ26" s="52">
        <v>0</v>
      </c>
      <c r="BA26" s="56" t="s">
        <v>40</v>
      </c>
      <c r="BB26" s="57">
        <f t="shared" si="3"/>
        <v>0</v>
      </c>
    </row>
    <row r="27" spans="1:54" ht="18.600000000000001" hidden="1" customHeight="1" thickTop="1">
      <c r="A27" s="1074" t="s">
        <v>41</v>
      </c>
      <c r="B27" s="1075"/>
      <c r="C27" s="23">
        <f>SUM(C6,C13,C17,C20,C22,C24)</f>
        <v>1657492912</v>
      </c>
      <c r="D27" s="24">
        <f>SUM(D6,D13,D17,D20,D22,D24)</f>
        <v>1430704572</v>
      </c>
      <c r="E27" s="25">
        <f>D27/C27*100</f>
        <v>86.31738703929976</v>
      </c>
      <c r="F27" s="25">
        <f>D27/$D$27*100</f>
        <v>100</v>
      </c>
      <c r="G27" s="24">
        <f>SUM(G6,G13,G17,G20,G22,G24)</f>
        <v>1885505700</v>
      </c>
      <c r="H27" s="24">
        <f>SUM(H6,H13,H17,H20,H22,H24)</f>
        <v>1570286040</v>
      </c>
      <c r="I27" s="25">
        <f>H27/G27*100</f>
        <v>83.281956665524802</v>
      </c>
      <c r="J27" s="26">
        <f>H27/$H$27*100</f>
        <v>100</v>
      </c>
      <c r="K27" s="24">
        <f>SUM(K6,K13,K17,K20,K22,K24)</f>
        <v>1870118690</v>
      </c>
      <c r="L27" s="24">
        <f>SUM(L6,L13,L17,L20,L22,L24)</f>
        <v>1511868340</v>
      </c>
      <c r="M27" s="25">
        <f t="shared" si="8"/>
        <v>80.84344315065907</v>
      </c>
      <c r="N27" s="25">
        <f t="shared" si="9"/>
        <v>100</v>
      </c>
      <c r="O27" s="24">
        <f>SUM(O6,O13,O17,O20,O22,O24)</f>
        <v>2106439970</v>
      </c>
      <c r="P27" s="24">
        <f>SUM(P6,P13,P17,P20,P22,P24)</f>
        <v>1745854844</v>
      </c>
      <c r="Q27" s="25">
        <f t="shared" si="10"/>
        <v>82.881775358639814</v>
      </c>
      <c r="R27" s="26">
        <f t="shared" si="11"/>
        <v>100</v>
      </c>
      <c r="S27" s="24">
        <f>SUM(S6,S13,S17,S20,S22,S24)</f>
        <v>2181061020</v>
      </c>
      <c r="T27" s="24">
        <f>SUM(T6,T13,T17,T20,T22,T24)</f>
        <v>1792516848</v>
      </c>
      <c r="U27" s="25">
        <f t="shared" si="12"/>
        <v>82.185543254539482</v>
      </c>
      <c r="V27" s="25">
        <f t="shared" si="13"/>
        <v>100</v>
      </c>
      <c r="W27" s="24">
        <f>SUM(W6,W13,W17,W20,W22,W24)</f>
        <v>2360544761</v>
      </c>
      <c r="X27" s="24">
        <f>SUM(X6,X13,X17,X20,X22,X24)</f>
        <v>1926101259</v>
      </c>
      <c r="Y27" s="25">
        <f t="shared" si="14"/>
        <v>81.595625332859342</v>
      </c>
      <c r="Z27" s="26">
        <f t="shared" si="15"/>
        <v>100</v>
      </c>
      <c r="AA27" s="24">
        <f>SUM(AA6,AA13,AA17,AA20,AA22,AA24)</f>
        <v>2369872847</v>
      </c>
      <c r="AB27" s="24">
        <f>SUM(AB6,AB13,AB17,AB20,AB22,AB24)</f>
        <v>1935731261</v>
      </c>
      <c r="AC27" s="25">
        <f t="shared" si="16"/>
        <v>81.680806776212663</v>
      </c>
      <c r="AD27" s="25">
        <f t="shared" si="17"/>
        <v>100</v>
      </c>
      <c r="AE27" s="24">
        <f>SUM(AE6,AE13,AE17,AE20,AE22,AE24)</f>
        <v>2504944161</v>
      </c>
      <c r="AF27" s="24">
        <f>SUM(AF6,AF13,AF17,AF20,AF22,AF24)</f>
        <v>2050706974</v>
      </c>
      <c r="AG27" s="25">
        <f t="shared" si="18"/>
        <v>81.866374745109539</v>
      </c>
      <c r="AH27" s="26">
        <f t="shared" si="19"/>
        <v>100</v>
      </c>
      <c r="AI27" s="24">
        <f>SUM(AI6,AI13,AI17,AI20,AI22,AI24)</f>
        <v>2536712250</v>
      </c>
      <c r="AJ27" s="24">
        <f>SUM(AJ6,AJ13,AJ17,AJ20,AJ22,AJ24)</f>
        <v>2076876330</v>
      </c>
      <c r="AK27" s="25">
        <f t="shared" si="20"/>
        <v>81.872759908026609</v>
      </c>
      <c r="AL27" s="25">
        <f t="shared" si="21"/>
        <v>100</v>
      </c>
      <c r="AM27" s="23">
        <f>SUM(AM6,AM13,AM17,AM20,AM22,AM24)</f>
        <v>2591888922</v>
      </c>
      <c r="AN27" s="24">
        <f>SUM(AN6,AN13,AN17,AN20,AN22,AN24)</f>
        <v>2128412832</v>
      </c>
      <c r="AO27" s="25">
        <f t="shared" si="22"/>
        <v>82.118211700123155</v>
      </c>
      <c r="AP27" s="26">
        <f t="shared" si="23"/>
        <v>100</v>
      </c>
      <c r="AQ27" s="23">
        <f>SUM(AQ6,AQ13,AQ17,AQ20,AQ22,AQ24)</f>
        <v>2677313462</v>
      </c>
      <c r="AR27" s="24">
        <f>SUM(AR6,AR13,AR17,AR20,AR22,AR24)</f>
        <v>2198104292</v>
      </c>
      <c r="AS27" s="25">
        <f t="shared" si="24"/>
        <v>82.101118273912448</v>
      </c>
      <c r="AT27" s="26">
        <f t="shared" si="25"/>
        <v>100</v>
      </c>
      <c r="AU27" s="23">
        <f>SUM(AU6,AU13,AU17,AU20,AU22,AU24)</f>
        <v>2675776594</v>
      </c>
      <c r="AV27" s="24">
        <f>SUM(AV6,AV13,AV17,AV20,AV22,AV24)</f>
        <v>2170476998</v>
      </c>
      <c r="AW27" s="25">
        <f>AV27/AU27*100</f>
        <v>81.115777859293132</v>
      </c>
      <c r="AX27" s="26">
        <f t="shared" si="1"/>
        <v>100</v>
      </c>
      <c r="AY27" s="23">
        <f>SUM(AY6,AY13,AY17,AY20,AY22,AY24)</f>
        <v>2727993744</v>
      </c>
      <c r="AZ27" s="24">
        <f>SUM(AZ6,AZ13,AZ17,AZ20,AZ22,AZ24)</f>
        <v>2247812657</v>
      </c>
      <c r="BA27" s="25">
        <f>AZ27/AY27*100</f>
        <v>82.398013629755596</v>
      </c>
      <c r="BB27" s="26">
        <f>AZ27/$AV$27*100</f>
        <v>103.56307203767933</v>
      </c>
    </row>
    <row r="28" spans="1:54" ht="18.600000000000001" hidden="1" customHeight="1">
      <c r="A28" s="1076" t="s">
        <v>42</v>
      </c>
      <c r="B28" s="1077"/>
      <c r="C28" s="23">
        <f>SUM(C7,C14,C18,C21,C23,C25)</f>
        <v>1464731134</v>
      </c>
      <c r="D28" s="24">
        <f>SUM(D7,D14,D18,D21,D23,D25)</f>
        <v>1384492326</v>
      </c>
      <c r="E28" s="25">
        <f>D28/C28*100</f>
        <v>94.521942891943738</v>
      </c>
      <c r="F28" s="25">
        <f>D28/$D$27*100</f>
        <v>96.769965868257529</v>
      </c>
      <c r="G28" s="24">
        <f>SUM(G7,G14,G18,G21,G23,G25)</f>
        <v>1659098933</v>
      </c>
      <c r="H28" s="24">
        <f>SUM(H7,H14,H18,H21,H23,H25)</f>
        <v>1524444963</v>
      </c>
      <c r="I28" s="25">
        <f>H28/G28*100</f>
        <v>91.883909553451574</v>
      </c>
      <c r="J28" s="26">
        <f>H28/$H$27*100</f>
        <v>97.080718045484247</v>
      </c>
      <c r="K28" s="24">
        <f>SUM(K7,K14,K18,K21,K23,K25)</f>
        <v>1561704262</v>
      </c>
      <c r="L28" s="24">
        <f>SUM(L7,L14,L18,L21,L23,L25)</f>
        <v>1461016844</v>
      </c>
      <c r="M28" s="25">
        <f t="shared" si="8"/>
        <v>93.552721827687506</v>
      </c>
      <c r="N28" s="25">
        <f t="shared" si="9"/>
        <v>96.636512938686181</v>
      </c>
      <c r="O28" s="24">
        <f>SUM(O7,O14,O18,O21,O23,O25)</f>
        <v>1781274547</v>
      </c>
      <c r="P28" s="24">
        <f>SUM(P7,P14,P18,P21,P23,P25)</f>
        <v>1671223798</v>
      </c>
      <c r="Q28" s="25">
        <f t="shared" si="10"/>
        <v>93.821797477242015</v>
      </c>
      <c r="R28" s="26">
        <f t="shared" si="11"/>
        <v>95.725243352476568</v>
      </c>
      <c r="S28" s="24">
        <f>SUM(S7,S14,S18,S21,S23,S25)</f>
        <v>1829221938</v>
      </c>
      <c r="T28" s="24">
        <f>SUM(T7,T14,T18,T21,T23,T25)</f>
        <v>1722165242</v>
      </c>
      <c r="U28" s="25">
        <f t="shared" si="12"/>
        <v>94.147418977652791</v>
      </c>
      <c r="V28" s="25">
        <f t="shared" si="13"/>
        <v>96.075261101255776</v>
      </c>
      <c r="W28" s="24">
        <f>SUM(W7,W14,W18,W21,W23,W25)</f>
        <v>1991731059</v>
      </c>
      <c r="X28" s="24">
        <f>SUM(X7,X14,X18,X21,X23,X25)</f>
        <v>1869163910</v>
      </c>
      <c r="Y28" s="25">
        <f t="shared" si="14"/>
        <v>93.846199844795407</v>
      </c>
      <c r="Z28" s="26">
        <f t="shared" si="15"/>
        <v>97.043906765859191</v>
      </c>
      <c r="AA28" s="24">
        <f>SUM(AA7,AA14,AA18,AA21,AA23,AA25)</f>
        <v>1973786771</v>
      </c>
      <c r="AB28" s="24">
        <f>SUM(AB7,AB14,AB18,AB21,AB23,AB25)</f>
        <v>1862281007</v>
      </c>
      <c r="AC28" s="25">
        <f t="shared" si="16"/>
        <v>94.350668185727756</v>
      </c>
      <c r="AD28" s="25">
        <f t="shared" si="17"/>
        <v>96.205555209039943</v>
      </c>
      <c r="AE28" s="24">
        <f>SUM(AE7,AE14,AE18,AE21,AE23,AE25)</f>
        <v>2096239814</v>
      </c>
      <c r="AF28" s="24">
        <f>SUM(AF7,AF14,AF18,AF21,AF23,AF25)</f>
        <v>1974250316</v>
      </c>
      <c r="AG28" s="25">
        <f t="shared" si="18"/>
        <v>94.180556194702632</v>
      </c>
      <c r="AH28" s="26">
        <f t="shared" si="19"/>
        <v>96.271692690893445</v>
      </c>
      <c r="AI28" s="24">
        <f>SUM(AI7,AI14,AI18,AI21,AI23,AI25)</f>
        <v>2121974271</v>
      </c>
      <c r="AJ28" s="24">
        <f>SUM(AJ7,AJ14,AJ18,AJ21,AJ23,AJ25)</f>
        <v>1990726038</v>
      </c>
      <c r="AK28" s="25">
        <f t="shared" si="20"/>
        <v>93.814805636726788</v>
      </c>
      <c r="AL28" s="25">
        <f t="shared" si="21"/>
        <v>95.851929613931318</v>
      </c>
      <c r="AM28" s="23">
        <f>SUM(AM7,AM14,AM18,AM21,AM23,AM25)</f>
        <v>2161131946</v>
      </c>
      <c r="AN28" s="24">
        <f>SUM(AN7,AN14,AN18,AN21,AN23,AN25)</f>
        <v>2035312769</v>
      </c>
      <c r="AO28" s="25">
        <f t="shared" si="22"/>
        <v>94.178089068884645</v>
      </c>
      <c r="AP28" s="26">
        <f t="shared" si="23"/>
        <v>95.625845625422357</v>
      </c>
      <c r="AQ28" s="23">
        <f>SUM(AQ7,AQ14,AQ18,AQ21,AQ23,AQ25)</f>
        <v>2238940071</v>
      </c>
      <c r="AR28" s="24">
        <f>SUM(AR7,AR14,AR18,AR21,AR23,AR25)</f>
        <v>2098170079</v>
      </c>
      <c r="AS28" s="25">
        <f t="shared" si="24"/>
        <v>93.712650292728625</v>
      </c>
      <c r="AT28" s="26">
        <f t="shared" si="25"/>
        <v>95.453618221678084</v>
      </c>
      <c r="AU28" s="23">
        <f>SUM(AU7,AU14,AU18,AU21,AU23,AU25)</f>
        <v>2215639386</v>
      </c>
      <c r="AV28" s="24">
        <f>SUM(AV7,AV14,AV18,AV21,AV23,AV25)</f>
        <v>2084910830</v>
      </c>
      <c r="AW28" s="25">
        <f>AV28/AU28*100</f>
        <v>94.099736770070223</v>
      </c>
      <c r="AX28" s="26">
        <f t="shared" si="1"/>
        <v>96.057725187650206</v>
      </c>
      <c r="AY28" s="23">
        <f>SUM(AY7,AY14,AY18,AY21,AY23,AY25)</f>
        <v>2270159366</v>
      </c>
      <c r="AZ28" s="24">
        <f>SUM(AZ7,AZ14,AZ18,AZ21,AZ23,AZ25)</f>
        <v>2154514586</v>
      </c>
      <c r="BA28" s="25">
        <f>AZ28/AY28*100</f>
        <v>94.905873934138597</v>
      </c>
      <c r="BB28" s="26">
        <f>AZ28/$AV$27*100</f>
        <v>99.264566636057012</v>
      </c>
    </row>
    <row r="29" spans="1:54" ht="18.600000000000001" hidden="1" customHeight="1">
      <c r="A29" s="1076" t="s">
        <v>43</v>
      </c>
      <c r="B29" s="1077"/>
      <c r="C29" s="23">
        <f>C16</f>
        <v>4841600</v>
      </c>
      <c r="D29" s="24">
        <f>D16</f>
        <v>4841600</v>
      </c>
      <c r="E29" s="25">
        <f>D29/C29*100</f>
        <v>100</v>
      </c>
      <c r="F29" s="25">
        <f>D29/$D$27*100</f>
        <v>0.33840669099364562</v>
      </c>
      <c r="G29" s="24">
        <f>G16</f>
        <v>4842200</v>
      </c>
      <c r="H29" s="24">
        <f>H16</f>
        <v>4842200</v>
      </c>
      <c r="I29" s="25">
        <f>H29/G29*100</f>
        <v>100</v>
      </c>
      <c r="J29" s="26">
        <f>H29/$H$27*100</f>
        <v>0.30836420095793499</v>
      </c>
      <c r="K29" s="24">
        <f>K16</f>
        <v>4839900</v>
      </c>
      <c r="L29" s="24">
        <f>L16</f>
        <v>4839900</v>
      </c>
      <c r="M29" s="25">
        <f t="shared" si="8"/>
        <v>100</v>
      </c>
      <c r="N29" s="25">
        <f t="shared" si="9"/>
        <v>0.32012708196535156</v>
      </c>
      <c r="O29" s="24">
        <f>O16</f>
        <v>4755400</v>
      </c>
      <c r="P29" s="24">
        <f>P16</f>
        <v>4755400</v>
      </c>
      <c r="Q29" s="25">
        <f t="shared" si="10"/>
        <v>100</v>
      </c>
      <c r="R29" s="26">
        <f t="shared" si="11"/>
        <v>0.27238232412866048</v>
      </c>
      <c r="S29" s="24">
        <f>S16</f>
        <v>4764700</v>
      </c>
      <c r="T29" s="24">
        <f>T16</f>
        <v>4764700</v>
      </c>
      <c r="U29" s="25">
        <f t="shared" si="12"/>
        <v>100</v>
      </c>
      <c r="V29" s="25">
        <f t="shared" si="13"/>
        <v>0.2658106117839959</v>
      </c>
      <c r="W29" s="24">
        <f>W16</f>
        <v>4774600</v>
      </c>
      <c r="X29" s="24">
        <f>X16</f>
        <v>4774600</v>
      </c>
      <c r="Y29" s="25">
        <f t="shared" si="14"/>
        <v>100</v>
      </c>
      <c r="Z29" s="26">
        <f t="shared" si="15"/>
        <v>0.24788935564472314</v>
      </c>
      <c r="AA29" s="24">
        <f>AA16</f>
        <v>4809600</v>
      </c>
      <c r="AB29" s="24">
        <f>AB16</f>
        <v>4809600</v>
      </c>
      <c r="AC29" s="25">
        <f t="shared" si="16"/>
        <v>100</v>
      </c>
      <c r="AD29" s="25">
        <f t="shared" si="17"/>
        <v>0.24846424175199597</v>
      </c>
      <c r="AE29" s="24">
        <f>AE16</f>
        <v>4842300</v>
      </c>
      <c r="AF29" s="24">
        <f>AF16</f>
        <v>4842300</v>
      </c>
      <c r="AG29" s="25">
        <f t="shared" si="18"/>
        <v>100</v>
      </c>
      <c r="AH29" s="26">
        <f t="shared" si="19"/>
        <v>0.23612832361684846</v>
      </c>
      <c r="AI29" s="24">
        <f>AI16</f>
        <v>11164500</v>
      </c>
      <c r="AJ29" s="24">
        <f>AJ16</f>
        <v>11164500</v>
      </c>
      <c r="AK29" s="25">
        <f t="shared" si="20"/>
        <v>100</v>
      </c>
      <c r="AL29" s="25">
        <f t="shared" si="21"/>
        <v>0.53756209932827337</v>
      </c>
      <c r="AM29" s="23">
        <f>AM16</f>
        <v>11198500</v>
      </c>
      <c r="AN29" s="24">
        <f>AN16</f>
        <v>11198500</v>
      </c>
      <c r="AO29" s="25">
        <f t="shared" si="22"/>
        <v>100</v>
      </c>
      <c r="AP29" s="26">
        <f t="shared" si="23"/>
        <v>0.5261432289654604</v>
      </c>
      <c r="AQ29" s="23">
        <f>AQ16</f>
        <v>11354600</v>
      </c>
      <c r="AR29" s="24">
        <f>AR16</f>
        <v>11354600</v>
      </c>
      <c r="AS29" s="25">
        <f t="shared" si="24"/>
        <v>100</v>
      </c>
      <c r="AT29" s="26">
        <f t="shared" si="25"/>
        <v>0.51656329689747038</v>
      </c>
      <c r="AU29" s="23">
        <f>AU16</f>
        <v>9928600</v>
      </c>
      <c r="AV29" s="24">
        <f>AV16</f>
        <v>9928600</v>
      </c>
      <c r="AW29" s="25">
        <f>AV29/AU29*100</f>
        <v>100</v>
      </c>
      <c r="AX29" s="26">
        <f t="shared" si="1"/>
        <v>0.45743861875287195</v>
      </c>
      <c r="AY29" s="23">
        <f>AY16</f>
        <v>9741300</v>
      </c>
      <c r="AZ29" s="24">
        <f>AZ16</f>
        <v>9741300</v>
      </c>
      <c r="BA29" s="25">
        <f>AZ29/AY29*100</f>
        <v>100</v>
      </c>
      <c r="BB29" s="26">
        <f>AZ29/$AV$27*100</f>
        <v>0.44880917922540448</v>
      </c>
    </row>
    <row r="30" spans="1:54" ht="18.600000000000001" hidden="1" customHeight="1">
      <c r="A30" s="1070" t="s">
        <v>44</v>
      </c>
      <c r="B30" s="1071"/>
      <c r="C30" s="59">
        <f>SUM(C10,C15,C19,C26)</f>
        <v>187920178</v>
      </c>
      <c r="D30" s="60">
        <f>SUM(D10,D15,D19,D26)</f>
        <v>41370646</v>
      </c>
      <c r="E30" s="61">
        <f>D30/C30*100</f>
        <v>22.015010011325128</v>
      </c>
      <c r="F30" s="61">
        <f>D30/$D$27*100</f>
        <v>2.8916274407488229</v>
      </c>
      <c r="G30" s="60">
        <f>SUM(G10,G15,G19,G26)</f>
        <v>221564567</v>
      </c>
      <c r="H30" s="60">
        <f>SUM(H10,H15,H19,H26)</f>
        <v>40998877</v>
      </c>
      <c r="I30" s="61">
        <f>H30/G30*100</f>
        <v>18.504257045757683</v>
      </c>
      <c r="J30" s="62">
        <f>H30/$H$27*100</f>
        <v>2.6109177535578167</v>
      </c>
      <c r="K30" s="60">
        <f>SUM(K10,K15,K19,K26)</f>
        <v>303574528</v>
      </c>
      <c r="L30" s="60">
        <f>SUM(L10,L15,L19,L26)</f>
        <v>46011596</v>
      </c>
      <c r="M30" s="61">
        <f t="shared" si="8"/>
        <v>15.156606288127044</v>
      </c>
      <c r="N30" s="61">
        <f t="shared" si="9"/>
        <v>3.043359979348466</v>
      </c>
      <c r="O30" s="60">
        <f>SUM(O10,O15,O19,O26)</f>
        <v>320410023</v>
      </c>
      <c r="P30" s="60">
        <f>SUM(P10,P15,P19,P26)</f>
        <v>69875646</v>
      </c>
      <c r="Q30" s="61">
        <f t="shared" si="10"/>
        <v>21.808196056338723</v>
      </c>
      <c r="R30" s="62">
        <f t="shared" si="11"/>
        <v>4.0023743233947808</v>
      </c>
      <c r="S30" s="60">
        <f>SUM(S10,S15,S19,S26)</f>
        <v>347074382</v>
      </c>
      <c r="T30" s="60">
        <f>SUM(T10,T15,T19,T26)</f>
        <v>65586906</v>
      </c>
      <c r="U30" s="61">
        <f t="shared" si="12"/>
        <v>18.897074921536561</v>
      </c>
      <c r="V30" s="61">
        <f t="shared" si="13"/>
        <v>3.6589282869602351</v>
      </c>
      <c r="W30" s="60">
        <f>SUM(W10,W15,W19,W26)</f>
        <v>364039102</v>
      </c>
      <c r="X30" s="60">
        <f>SUM(X10,X15,X19,X26)</f>
        <v>52162749</v>
      </c>
      <c r="Y30" s="61">
        <f t="shared" si="14"/>
        <v>14.32888629639571</v>
      </c>
      <c r="Z30" s="62">
        <f t="shared" si="15"/>
        <v>2.7082038784960889</v>
      </c>
      <c r="AA30" s="60">
        <f>SUM(AA10,AA15,AA19,AA26)</f>
        <v>391276476</v>
      </c>
      <c r="AB30" s="60">
        <f>SUM(AB10,AB15,AB19,AB26)</f>
        <v>68640654</v>
      </c>
      <c r="AC30" s="61">
        <f t="shared" si="16"/>
        <v>17.542750001663784</v>
      </c>
      <c r="AD30" s="61">
        <f t="shared" si="17"/>
        <v>3.5459805492080649</v>
      </c>
      <c r="AE30" s="60">
        <f>SUM(AE10,AE15,AE19,AE26)</f>
        <v>403862047</v>
      </c>
      <c r="AF30" s="60">
        <f>SUM(AF10,AF15,AF19,AF26)</f>
        <v>71614358</v>
      </c>
      <c r="AG30" s="61">
        <f t="shared" si="18"/>
        <v>17.732381275232829</v>
      </c>
      <c r="AH30" s="62">
        <f t="shared" si="19"/>
        <v>3.4921789854897134</v>
      </c>
      <c r="AI30" s="60">
        <f>SUM(AI10,AI15,AI19,AI26)</f>
        <v>403573479</v>
      </c>
      <c r="AJ30" s="60">
        <f>SUM(AJ10,AJ15,AJ19,AJ26)</f>
        <v>74985792</v>
      </c>
      <c r="AK30" s="61">
        <f t="shared" si="20"/>
        <v>18.580455828218582</v>
      </c>
      <c r="AL30" s="61">
        <f t="shared" si="21"/>
        <v>3.610508286740405</v>
      </c>
      <c r="AM30" s="59">
        <f>SUM(AM10,AM15,AM19,AM26)</f>
        <v>419558476</v>
      </c>
      <c r="AN30" s="60">
        <f>SUM(AN10,AN15,AN19,AN26)</f>
        <v>81901563</v>
      </c>
      <c r="AO30" s="61">
        <f t="shared" si="22"/>
        <v>19.520893435603003</v>
      </c>
      <c r="AP30" s="62">
        <f t="shared" si="23"/>
        <v>3.8480111456121873</v>
      </c>
      <c r="AQ30" s="59">
        <f>SUM(AQ10,AQ15,AQ19,AQ26)</f>
        <v>427018791</v>
      </c>
      <c r="AR30" s="60">
        <f>SUM(AR10,AR15,AR19,AR26)</f>
        <v>88579613</v>
      </c>
      <c r="AS30" s="61">
        <f t="shared" si="24"/>
        <v>20.743727177102141</v>
      </c>
      <c r="AT30" s="62">
        <f t="shared" si="25"/>
        <v>4.0298184814244475</v>
      </c>
      <c r="AU30" s="59">
        <f>SUM(AU10,AU15,AU19,AU26)</f>
        <v>450208608</v>
      </c>
      <c r="AV30" s="60">
        <f>SUM(AV10,AV15,AV19,AV26)</f>
        <v>75637568</v>
      </c>
      <c r="AW30" s="61">
        <f>AV30/AU30*100</f>
        <v>16.800560152772555</v>
      </c>
      <c r="AX30" s="62">
        <f t="shared" si="1"/>
        <v>3.4848361935969248</v>
      </c>
      <c r="AY30" s="59">
        <f>SUM(AY10,AY15,AY19,AY26)</f>
        <v>448093078</v>
      </c>
      <c r="AZ30" s="60">
        <f>SUM(AZ10,AZ15,AZ19,AZ26)</f>
        <v>83556771</v>
      </c>
      <c r="BA30" s="61">
        <f>AZ30/AY30*100</f>
        <v>18.647190751739306</v>
      </c>
      <c r="BB30" s="26">
        <f>AZ30/$AV$27*100</f>
        <v>3.8496962223969167</v>
      </c>
    </row>
    <row r="31" spans="1:54" ht="17.25" hidden="1" customHeight="1">
      <c r="D31" s="63"/>
      <c r="E31" s="63"/>
      <c r="F31" s="63"/>
      <c r="AO31" s="1083"/>
      <c r="AP31" s="1083"/>
      <c r="AS31" s="1083"/>
      <c r="AT31" s="1083"/>
      <c r="BA31" s="1084" t="s">
        <v>45</v>
      </c>
      <c r="BB31" s="1084"/>
    </row>
    <row r="32" spans="1:54" ht="10.5" customHeight="1"/>
    <row r="33" spans="1:102" ht="2.25" customHeight="1"/>
    <row r="34" spans="1:102" ht="38.25" customHeight="1">
      <c r="A34" s="1085" t="s">
        <v>46</v>
      </c>
      <c r="B34" s="1085"/>
      <c r="C34" s="1085"/>
      <c r="D34" s="1085"/>
      <c r="E34" s="1085"/>
      <c r="F34" s="1085"/>
      <c r="G34" s="1085"/>
      <c r="H34" s="1085"/>
      <c r="I34" s="1085"/>
      <c r="J34" s="1085"/>
      <c r="K34" s="1085"/>
      <c r="L34" s="1085"/>
      <c r="M34" s="1085"/>
      <c r="N34" s="1085"/>
      <c r="O34" s="1085"/>
      <c r="P34" s="1085"/>
      <c r="Q34" s="1085"/>
      <c r="R34" s="1085"/>
      <c r="S34" s="1085"/>
      <c r="T34" s="1085"/>
      <c r="U34" s="1085"/>
      <c r="V34" s="1085"/>
      <c r="W34" s="1085"/>
      <c r="X34" s="1085"/>
      <c r="Y34" s="1085"/>
      <c r="Z34" s="1085"/>
      <c r="AA34" s="1085"/>
      <c r="AB34" s="1085"/>
      <c r="AC34" s="1085"/>
      <c r="AD34" s="1085"/>
      <c r="AE34" s="1085"/>
      <c r="AF34" s="1085"/>
      <c r="AG34" s="1085"/>
      <c r="AH34" s="1085"/>
      <c r="AI34" s="1085"/>
      <c r="AJ34" s="1085"/>
      <c r="AK34" s="1085"/>
      <c r="AL34" s="1085"/>
      <c r="AM34" s="1085"/>
      <c r="AN34" s="1085"/>
      <c r="AO34" s="1085"/>
      <c r="AP34" s="1085"/>
      <c r="AQ34" s="1085"/>
      <c r="AR34" s="1085"/>
      <c r="AS34" s="1085"/>
      <c r="AT34" s="1085"/>
      <c r="AU34" s="1085"/>
      <c r="AV34" s="1085"/>
      <c r="AW34" s="1085"/>
      <c r="AX34" s="1085"/>
      <c r="AY34" s="1085"/>
      <c r="AZ34" s="1085"/>
      <c r="BA34" s="1085"/>
      <c r="BB34" s="1085"/>
    </row>
    <row r="35" spans="1:102" ht="44.25" customHeight="1">
      <c r="A35" s="1086" t="s">
        <v>47</v>
      </c>
      <c r="B35" s="1086"/>
      <c r="C35" s="1086"/>
      <c r="D35" s="1086"/>
      <c r="E35" s="1086"/>
      <c r="F35" s="1086"/>
      <c r="G35" s="1086"/>
      <c r="H35" s="1086"/>
      <c r="I35" s="1086"/>
      <c r="J35" s="1086"/>
      <c r="K35" s="1086"/>
      <c r="L35" s="1086"/>
      <c r="M35" s="1086"/>
      <c r="N35" s="1086"/>
      <c r="O35" s="1086"/>
      <c r="P35" s="1086"/>
      <c r="Q35" s="1086"/>
      <c r="R35" s="1086"/>
      <c r="S35" s="1086"/>
      <c r="T35" s="1086"/>
      <c r="U35" s="1086"/>
      <c r="V35" s="1086"/>
      <c r="W35" s="1086"/>
      <c r="X35" s="1086"/>
      <c r="Y35" s="1086"/>
      <c r="Z35" s="1086"/>
      <c r="AA35" s="1086"/>
      <c r="AB35" s="1086"/>
      <c r="AC35" s="1086"/>
      <c r="AD35" s="1086"/>
      <c r="AE35" s="1086"/>
      <c r="AF35" s="1086"/>
      <c r="AG35" s="1086"/>
      <c r="AH35" s="1086"/>
      <c r="AI35" s="1086"/>
      <c r="AJ35" s="1086"/>
      <c r="AK35" s="1086"/>
      <c r="AL35" s="1086"/>
      <c r="AM35" s="1086"/>
      <c r="AN35" s="1086"/>
      <c r="AO35" s="1086"/>
      <c r="AP35" s="1086"/>
      <c r="AQ35" s="1086"/>
      <c r="AR35" s="1086"/>
      <c r="AS35" s="1086"/>
      <c r="AT35" s="1086"/>
      <c r="AU35" s="1086"/>
      <c r="AV35" s="1086"/>
      <c r="AW35" s="1086"/>
      <c r="AX35" s="1086"/>
      <c r="AY35" s="1086"/>
      <c r="AZ35" s="1086"/>
      <c r="BA35" s="1086"/>
      <c r="BB35" s="1086"/>
      <c r="BC35" s="1086"/>
      <c r="BD35" s="1086"/>
      <c r="BE35" s="1086"/>
      <c r="BF35" s="1086"/>
      <c r="BG35" s="1086"/>
      <c r="BH35" s="1086"/>
      <c r="BI35" s="1086"/>
      <c r="BJ35" s="1086"/>
      <c r="BK35" s="1086"/>
      <c r="BL35" s="1086"/>
      <c r="BM35" s="1086"/>
      <c r="BN35" s="1086"/>
      <c r="BO35" s="1086"/>
      <c r="BP35" s="1086"/>
      <c r="BQ35" s="1086"/>
      <c r="BR35" s="1086"/>
      <c r="BS35" s="1086"/>
      <c r="BT35" s="1086"/>
      <c r="BU35" s="1086"/>
      <c r="BV35" s="1086"/>
      <c r="BW35" s="1086"/>
      <c r="BX35" s="1086"/>
      <c r="BY35" s="1086"/>
      <c r="BZ35" s="1086"/>
      <c r="CA35" s="1086"/>
      <c r="CB35" s="1086"/>
      <c r="CC35" s="1086"/>
      <c r="CD35" s="1086"/>
      <c r="CE35" s="1086"/>
      <c r="CF35" s="1086"/>
      <c r="CG35" s="1086"/>
      <c r="CH35" s="1086"/>
      <c r="CI35" s="1086"/>
      <c r="CJ35" s="1086"/>
      <c r="CK35" s="1086"/>
      <c r="CL35" s="1086"/>
      <c r="CM35" s="1086"/>
      <c r="CN35" s="1086"/>
      <c r="CO35" s="1086"/>
      <c r="CP35" s="1086"/>
      <c r="CQ35" s="1086"/>
      <c r="CR35" s="1086"/>
      <c r="CS35" s="1086"/>
      <c r="CT35" s="1086"/>
      <c r="CU35" s="1086"/>
      <c r="CV35" s="1086"/>
      <c r="CW35" s="1086"/>
      <c r="CX35" s="1086"/>
    </row>
    <row r="36" spans="1:102" ht="24">
      <c r="A36" s="64"/>
      <c r="B36" s="64"/>
      <c r="C36" s="65"/>
      <c r="D36" s="65"/>
      <c r="E36" s="65"/>
      <c r="F36" s="65"/>
      <c r="G36" s="64"/>
      <c r="H36" s="64"/>
      <c r="I36" s="64"/>
      <c r="J36" s="65"/>
      <c r="K36" s="64"/>
      <c r="L36" s="64"/>
      <c r="M36" s="64"/>
      <c r="N36" s="64"/>
      <c r="O36" s="64"/>
      <c r="P36" s="64"/>
      <c r="Q36" s="64"/>
      <c r="R36" s="65"/>
      <c r="S36" s="64"/>
      <c r="T36" s="64"/>
      <c r="U36" s="64"/>
      <c r="V36" s="64"/>
      <c r="W36" s="64"/>
      <c r="X36" s="64"/>
      <c r="Y36" s="64"/>
      <c r="Z36" s="65"/>
      <c r="AA36" s="64"/>
      <c r="AB36" s="64"/>
      <c r="AC36" s="64"/>
      <c r="AD36" s="64"/>
      <c r="AE36" s="64"/>
      <c r="AF36" s="64"/>
      <c r="AG36" s="64"/>
      <c r="AH36" s="65"/>
      <c r="AI36" s="64"/>
      <c r="AJ36" s="64"/>
      <c r="AK36" s="64"/>
      <c r="AL36" s="64"/>
      <c r="AM36" s="64"/>
      <c r="AN36" s="65"/>
      <c r="AO36" s="65"/>
      <c r="AP36" s="65"/>
      <c r="AQ36" s="66"/>
      <c r="AR36" s="65"/>
      <c r="AS36" s="65"/>
      <c r="AT36" s="65"/>
      <c r="AU36" s="64"/>
      <c r="AV36" s="65"/>
      <c r="AW36" s="65"/>
      <c r="AX36" s="64"/>
      <c r="AY36" s="64"/>
      <c r="AZ36" s="64"/>
      <c r="BA36" s="64"/>
      <c r="BB36" s="65"/>
      <c r="BC36" s="64"/>
      <c r="BD36" s="64"/>
      <c r="BE36" s="64"/>
      <c r="BF36" s="64"/>
      <c r="BG36" s="64"/>
      <c r="BH36" s="64"/>
      <c r="BI36" s="64"/>
      <c r="BJ36" s="67"/>
      <c r="BO36" s="64"/>
      <c r="BP36" s="64"/>
      <c r="BQ36" s="64"/>
      <c r="BV36" s="67"/>
      <c r="BZ36" s="67"/>
      <c r="CD36" s="67" t="s">
        <v>1</v>
      </c>
      <c r="CI36" s="64"/>
      <c r="CJ36" s="64"/>
      <c r="CK36" s="64"/>
      <c r="CP36" s="67"/>
      <c r="CT36" s="67"/>
      <c r="CX36" s="68" t="s">
        <v>1</v>
      </c>
    </row>
    <row r="37" spans="1:102" ht="26.25" customHeight="1">
      <c r="A37" s="69"/>
      <c r="B37" s="70" t="s">
        <v>48</v>
      </c>
      <c r="C37" s="71" t="s">
        <v>3</v>
      </c>
      <c r="D37" s="71"/>
      <c r="E37" s="72"/>
      <c r="F37" s="73"/>
      <c r="G37" s="71" t="s">
        <v>4</v>
      </c>
      <c r="H37" s="71"/>
      <c r="I37" s="72"/>
      <c r="J37" s="73"/>
      <c r="K37" s="72" t="s">
        <v>5</v>
      </c>
      <c r="L37" s="71"/>
      <c r="M37" s="72"/>
      <c r="N37" s="72"/>
      <c r="O37" s="71" t="s">
        <v>6</v>
      </c>
      <c r="P37" s="71"/>
      <c r="Q37" s="72"/>
      <c r="R37" s="73"/>
      <c r="S37" s="72" t="s">
        <v>7</v>
      </c>
      <c r="T37" s="71"/>
      <c r="U37" s="72"/>
      <c r="V37" s="73"/>
      <c r="W37" s="71" t="s">
        <v>49</v>
      </c>
      <c r="X37" s="71"/>
      <c r="Y37" s="72"/>
      <c r="Z37" s="73"/>
      <c r="AA37" s="72" t="s">
        <v>50</v>
      </c>
      <c r="AB37" s="71"/>
      <c r="AC37" s="72"/>
      <c r="AD37" s="72"/>
      <c r="AE37" s="71" t="s">
        <v>51</v>
      </c>
      <c r="AF37" s="71"/>
      <c r="AG37" s="72"/>
      <c r="AH37" s="73"/>
      <c r="AI37" s="72" t="s">
        <v>11</v>
      </c>
      <c r="AJ37" s="71"/>
      <c r="AK37" s="72"/>
      <c r="AL37" s="72"/>
      <c r="AM37" s="71" t="s">
        <v>52</v>
      </c>
      <c r="AN37" s="71"/>
      <c r="AO37" s="72"/>
      <c r="AP37" s="73"/>
      <c r="AQ37" s="71" t="s">
        <v>53</v>
      </c>
      <c r="AR37" s="71"/>
      <c r="AS37" s="72"/>
      <c r="AT37" s="73"/>
      <c r="AU37" s="71" t="s">
        <v>54</v>
      </c>
      <c r="AV37" s="71"/>
      <c r="AW37" s="72"/>
      <c r="AX37" s="73"/>
      <c r="AY37" s="71" t="s">
        <v>55</v>
      </c>
      <c r="AZ37" s="71"/>
      <c r="BA37" s="72"/>
      <c r="BB37" s="73"/>
      <c r="BC37" s="71" t="s">
        <v>56</v>
      </c>
      <c r="BD37" s="71"/>
      <c r="BE37" s="72"/>
      <c r="BF37" s="73" t="s">
        <v>57</v>
      </c>
      <c r="BG37" s="69" t="s">
        <v>58</v>
      </c>
      <c r="BH37" s="74"/>
      <c r="BI37" s="74"/>
      <c r="BJ37" s="75"/>
      <c r="BK37" s="1087" t="s">
        <v>59</v>
      </c>
      <c r="BL37" s="1088"/>
      <c r="BM37" s="1088"/>
      <c r="BN37" s="1089"/>
      <c r="BO37" s="1087" t="s">
        <v>60</v>
      </c>
      <c r="BP37" s="1088"/>
      <c r="BQ37" s="1088"/>
      <c r="BR37" s="1089"/>
      <c r="BS37" s="1078" t="s">
        <v>61</v>
      </c>
      <c r="BT37" s="1079"/>
      <c r="BU37" s="1079"/>
      <c r="BV37" s="1080"/>
      <c r="BW37" s="1078" t="s">
        <v>62</v>
      </c>
      <c r="BX37" s="1079"/>
      <c r="BY37" s="1079"/>
      <c r="BZ37" s="1080"/>
      <c r="CA37" s="1078" t="s">
        <v>63</v>
      </c>
      <c r="CB37" s="1079"/>
      <c r="CC37" s="1079"/>
      <c r="CD37" s="1080"/>
      <c r="CE37" s="1078" t="s">
        <v>64</v>
      </c>
      <c r="CF37" s="1079"/>
      <c r="CG37" s="1079"/>
      <c r="CH37" s="1080"/>
      <c r="CI37" s="1078" t="s">
        <v>65</v>
      </c>
      <c r="CJ37" s="1079"/>
      <c r="CK37" s="1079"/>
      <c r="CL37" s="1080"/>
      <c r="CM37" s="1078" t="s">
        <v>66</v>
      </c>
      <c r="CN37" s="1079"/>
      <c r="CO37" s="1079"/>
      <c r="CP37" s="1080"/>
      <c r="CQ37" s="1078" t="s">
        <v>67</v>
      </c>
      <c r="CR37" s="1079"/>
      <c r="CS37" s="1079"/>
      <c r="CT37" s="1080"/>
      <c r="CU37" s="1078" t="s">
        <v>68</v>
      </c>
      <c r="CV37" s="1079"/>
      <c r="CW37" s="1079"/>
      <c r="CX37" s="1080"/>
    </row>
    <row r="38" spans="1:102" ht="42" customHeight="1">
      <c r="A38" s="76" t="s">
        <v>16</v>
      </c>
      <c r="B38" s="77"/>
      <c r="C38" s="78" t="s">
        <v>17</v>
      </c>
      <c r="D38" s="78" t="s">
        <v>18</v>
      </c>
      <c r="E38" s="78" t="s">
        <v>19</v>
      </c>
      <c r="F38" s="78" t="s">
        <v>20</v>
      </c>
      <c r="G38" s="78" t="s">
        <v>17</v>
      </c>
      <c r="H38" s="78" t="s">
        <v>18</v>
      </c>
      <c r="I38" s="78" t="s">
        <v>19</v>
      </c>
      <c r="J38" s="78" t="s">
        <v>20</v>
      </c>
      <c r="K38" s="79" t="s">
        <v>17</v>
      </c>
      <c r="L38" s="78" t="s">
        <v>18</v>
      </c>
      <c r="M38" s="78" t="s">
        <v>19</v>
      </c>
      <c r="N38" s="78" t="s">
        <v>20</v>
      </c>
      <c r="O38" s="78" t="s">
        <v>17</v>
      </c>
      <c r="P38" s="78" t="s">
        <v>18</v>
      </c>
      <c r="Q38" s="78" t="s">
        <v>19</v>
      </c>
      <c r="R38" s="78" t="s">
        <v>20</v>
      </c>
      <c r="S38" s="79" t="s">
        <v>17</v>
      </c>
      <c r="T38" s="78" t="s">
        <v>18</v>
      </c>
      <c r="U38" s="78" t="s">
        <v>19</v>
      </c>
      <c r="V38" s="78" t="s">
        <v>20</v>
      </c>
      <c r="W38" s="78" t="s">
        <v>17</v>
      </c>
      <c r="X38" s="78" t="s">
        <v>18</v>
      </c>
      <c r="Y38" s="78" t="s">
        <v>19</v>
      </c>
      <c r="Z38" s="78" t="s">
        <v>20</v>
      </c>
      <c r="AA38" s="79" t="s">
        <v>17</v>
      </c>
      <c r="AB38" s="78" t="s">
        <v>18</v>
      </c>
      <c r="AC38" s="78" t="s">
        <v>19</v>
      </c>
      <c r="AD38" s="78" t="s">
        <v>20</v>
      </c>
      <c r="AE38" s="78" t="s">
        <v>17</v>
      </c>
      <c r="AF38" s="78" t="s">
        <v>18</v>
      </c>
      <c r="AG38" s="78" t="s">
        <v>19</v>
      </c>
      <c r="AH38" s="78" t="s">
        <v>20</v>
      </c>
      <c r="AI38" s="79" t="s">
        <v>17</v>
      </c>
      <c r="AJ38" s="78" t="s">
        <v>18</v>
      </c>
      <c r="AK38" s="78" t="s">
        <v>19</v>
      </c>
      <c r="AL38" s="78" t="s">
        <v>20</v>
      </c>
      <c r="AM38" s="78" t="s">
        <v>17</v>
      </c>
      <c r="AN38" s="78" t="s">
        <v>18</v>
      </c>
      <c r="AO38" s="78" t="s">
        <v>19</v>
      </c>
      <c r="AP38" s="78" t="s">
        <v>20</v>
      </c>
      <c r="AQ38" s="78" t="s">
        <v>17</v>
      </c>
      <c r="AR38" s="78" t="s">
        <v>18</v>
      </c>
      <c r="AS38" s="78" t="s">
        <v>19</v>
      </c>
      <c r="AT38" s="78" t="s">
        <v>20</v>
      </c>
      <c r="AU38" s="78" t="s">
        <v>17</v>
      </c>
      <c r="AV38" s="78" t="s">
        <v>18</v>
      </c>
      <c r="AW38" s="78" t="s">
        <v>19</v>
      </c>
      <c r="AX38" s="78" t="s">
        <v>20</v>
      </c>
      <c r="AY38" s="78" t="s">
        <v>17</v>
      </c>
      <c r="AZ38" s="78" t="s">
        <v>18</v>
      </c>
      <c r="BA38" s="78" t="s">
        <v>19</v>
      </c>
      <c r="BB38" s="78" t="s">
        <v>20</v>
      </c>
      <c r="BC38" s="78" t="s">
        <v>17</v>
      </c>
      <c r="BD38" s="78" t="s">
        <v>18</v>
      </c>
      <c r="BE38" s="78" t="s">
        <v>19</v>
      </c>
      <c r="BF38" s="78" t="s">
        <v>20</v>
      </c>
      <c r="BG38" s="80" t="s">
        <v>69</v>
      </c>
      <c r="BH38" s="80" t="s">
        <v>70</v>
      </c>
      <c r="BI38" s="80" t="s">
        <v>71</v>
      </c>
      <c r="BJ38" s="80" t="s">
        <v>72</v>
      </c>
      <c r="BK38" s="78" t="s">
        <v>73</v>
      </c>
      <c r="BL38" s="78" t="s">
        <v>74</v>
      </c>
      <c r="BM38" s="78" t="s">
        <v>75</v>
      </c>
      <c r="BN38" s="78" t="s">
        <v>76</v>
      </c>
      <c r="BO38" s="78" t="s">
        <v>73</v>
      </c>
      <c r="BP38" s="78" t="s">
        <v>74</v>
      </c>
      <c r="BQ38" s="78" t="s">
        <v>75</v>
      </c>
      <c r="BR38" s="78" t="s">
        <v>76</v>
      </c>
      <c r="BS38" s="78" t="s">
        <v>73</v>
      </c>
      <c r="BT38" s="78" t="s">
        <v>74</v>
      </c>
      <c r="BU38" s="78" t="s">
        <v>75</v>
      </c>
      <c r="BV38" s="78" t="s">
        <v>76</v>
      </c>
      <c r="BW38" s="78" t="s">
        <v>73</v>
      </c>
      <c r="BX38" s="78" t="s">
        <v>74</v>
      </c>
      <c r="BY38" s="78" t="s">
        <v>75</v>
      </c>
      <c r="BZ38" s="78" t="s">
        <v>76</v>
      </c>
      <c r="CA38" s="78" t="s">
        <v>73</v>
      </c>
      <c r="CB38" s="78" t="s">
        <v>74</v>
      </c>
      <c r="CC38" s="78" t="s">
        <v>75</v>
      </c>
      <c r="CD38" s="78" t="s">
        <v>76</v>
      </c>
      <c r="CE38" s="78" t="s">
        <v>73</v>
      </c>
      <c r="CF38" s="78" t="s">
        <v>74</v>
      </c>
      <c r="CG38" s="78" t="s">
        <v>75</v>
      </c>
      <c r="CH38" s="78" t="s">
        <v>76</v>
      </c>
      <c r="CI38" s="78" t="s">
        <v>73</v>
      </c>
      <c r="CJ38" s="78" t="s">
        <v>74</v>
      </c>
      <c r="CK38" s="78" t="s">
        <v>75</v>
      </c>
      <c r="CL38" s="78" t="s">
        <v>76</v>
      </c>
      <c r="CM38" s="78" t="s">
        <v>73</v>
      </c>
      <c r="CN38" s="78" t="s">
        <v>74</v>
      </c>
      <c r="CO38" s="78" t="s">
        <v>75</v>
      </c>
      <c r="CP38" s="78" t="s">
        <v>76</v>
      </c>
      <c r="CQ38" s="78" t="s">
        <v>73</v>
      </c>
      <c r="CR38" s="78" t="s">
        <v>74</v>
      </c>
      <c r="CS38" s="78" t="s">
        <v>75</v>
      </c>
      <c r="CT38" s="78" t="s">
        <v>76</v>
      </c>
      <c r="CU38" s="78" t="s">
        <v>73</v>
      </c>
      <c r="CV38" s="78" t="s">
        <v>74</v>
      </c>
      <c r="CW38" s="78" t="s">
        <v>75</v>
      </c>
      <c r="CX38" s="78" t="s">
        <v>76</v>
      </c>
    </row>
    <row r="39" spans="1:102" ht="32.25" customHeight="1">
      <c r="A39" s="69" t="s">
        <v>21</v>
      </c>
      <c r="B39" s="75"/>
      <c r="C39" s="81">
        <f>SUM(C40+C43)</f>
        <v>741553368</v>
      </c>
      <c r="D39" s="82">
        <f>SUM(D40+D43)</f>
        <v>648699575</v>
      </c>
      <c r="E39" s="83">
        <f>D39/C39*100</f>
        <v>87.478474644322574</v>
      </c>
      <c r="F39" s="83">
        <f>D39/$D$27*100</f>
        <v>45.341266652497985</v>
      </c>
      <c r="G39" s="82">
        <f>SUM(G40+G43)</f>
        <v>860286180</v>
      </c>
      <c r="H39" s="82">
        <f>SUM(H40+H43)</f>
        <v>742115207</v>
      </c>
      <c r="I39" s="83">
        <f>H39/G39*100</f>
        <v>86.263760159439045</v>
      </c>
      <c r="J39" s="84">
        <f>H39/$H$27*100</f>
        <v>47.259874194640361</v>
      </c>
      <c r="K39" s="82">
        <f>SUM(K40+K43)</f>
        <v>761554721</v>
      </c>
      <c r="L39" s="82">
        <f>SUM(L40+L43)</f>
        <v>635567002</v>
      </c>
      <c r="M39" s="83">
        <f>L39/K39*100</f>
        <v>83.45651132796273</v>
      </c>
      <c r="N39" s="83">
        <f>L39/$L$27*100</f>
        <v>42.038515205629615</v>
      </c>
      <c r="O39" s="82">
        <f>SUM(O40+O43)</f>
        <v>809817262</v>
      </c>
      <c r="P39" s="82">
        <f>SUM(P40+P43)</f>
        <v>715147522</v>
      </c>
      <c r="Q39" s="83">
        <f>P39/O39*100</f>
        <v>88.309740426353116</v>
      </c>
      <c r="R39" s="84">
        <f>P39/$P$27*100</f>
        <v>40.962599179293512</v>
      </c>
      <c r="S39" s="82">
        <f>SUM(S40+S43)</f>
        <v>800134240</v>
      </c>
      <c r="T39" s="82">
        <f>SUM(T40+T43)</f>
        <v>703165605</v>
      </c>
      <c r="U39" s="83">
        <f>T39/S39*100</f>
        <v>87.880954200885085</v>
      </c>
      <c r="V39" s="83">
        <f>T39/$T$27*100</f>
        <v>39.227837985710245</v>
      </c>
      <c r="W39" s="82">
        <f>SUM(W40+W43)</f>
        <v>943671505</v>
      </c>
      <c r="X39" s="82">
        <f>SUM(X40+X43)</f>
        <v>830313383</v>
      </c>
      <c r="Y39" s="83">
        <f>X39/W39*100</f>
        <v>87.98754424613044</v>
      </c>
      <c r="Z39" s="84">
        <f>X39/$X$27*100</f>
        <v>43.108501129950199</v>
      </c>
      <c r="AA39" s="82">
        <f>SUM(AA40+AA43)</f>
        <v>879288926</v>
      </c>
      <c r="AB39" s="82">
        <f>SUM(AB40+AB43)</f>
        <v>768033610</v>
      </c>
      <c r="AC39" s="83">
        <f>AB39/AA39*100</f>
        <v>87.347126443851067</v>
      </c>
      <c r="AD39" s="83">
        <f>AB39/$AB$27*100</f>
        <v>39.676665117410636</v>
      </c>
      <c r="AE39" s="82">
        <f>SUM(AE40+AE43)</f>
        <v>926983754</v>
      </c>
      <c r="AF39" s="82">
        <f>SUM(AF40+AF43)</f>
        <v>808299677</v>
      </c>
      <c r="AG39" s="83">
        <f>AF39/AE39*100</f>
        <v>87.196746815910217</v>
      </c>
      <c r="AH39" s="84">
        <f>AF39/$AF$27*100</f>
        <v>39.415659440771961</v>
      </c>
      <c r="AI39" s="82">
        <f>SUM(AI40+AI43)</f>
        <v>951057449</v>
      </c>
      <c r="AJ39" s="82">
        <f>SUM(AJ40+AJ43)</f>
        <v>841770139</v>
      </c>
      <c r="AK39" s="83">
        <f>AJ39/AI39*100</f>
        <v>88.508863464040857</v>
      </c>
      <c r="AL39" s="83">
        <f>AJ39/$AJ$27*100</f>
        <v>40.530585612673434</v>
      </c>
      <c r="AM39" s="81">
        <f>SUM(AM40+AM43)</f>
        <v>939533707</v>
      </c>
      <c r="AN39" s="82">
        <f>SUM(AN40+AN43)</f>
        <v>825600267</v>
      </c>
      <c r="AO39" s="83">
        <f>AN39/AM39*100</f>
        <v>87.873405802140098</v>
      </c>
      <c r="AP39" s="84">
        <f>AN39/$AN$27*100</f>
        <v>38.789479869100887</v>
      </c>
      <c r="AQ39" s="81">
        <v>950073215</v>
      </c>
      <c r="AR39" s="82">
        <v>844778954</v>
      </c>
      <c r="AS39" s="83">
        <f>AR39/AQ39*100</f>
        <v>88.917247709167341</v>
      </c>
      <c r="AT39" s="84">
        <v>38.9</v>
      </c>
      <c r="AU39" s="85">
        <v>946804006</v>
      </c>
      <c r="AV39" s="86">
        <v>850728153</v>
      </c>
      <c r="AW39" s="87">
        <f t="shared" ref="AW39:AW57" si="26">AV39/AU39*100</f>
        <v>89.852614438557836</v>
      </c>
      <c r="AX39" s="88">
        <f>AV39/$AV$61*100</f>
        <v>37.8469331218825</v>
      </c>
      <c r="AY39" s="89">
        <v>913992187</v>
      </c>
      <c r="AZ39" s="90">
        <v>840508886</v>
      </c>
      <c r="BA39" s="91">
        <v>91.96</v>
      </c>
      <c r="BB39" s="92">
        <f>AZ39/$AZ$61*100</f>
        <v>36.554395500922652</v>
      </c>
      <c r="BC39" s="89">
        <v>1001018445</v>
      </c>
      <c r="BD39" s="90">
        <v>927023176</v>
      </c>
      <c r="BE39" s="91">
        <f t="shared" ref="BE39:BE57" si="27">BD39/BC39*100</f>
        <v>92.6080014439694</v>
      </c>
      <c r="BF39" s="92">
        <f>BD39/$BD$61*100</f>
        <v>36.953078832446685</v>
      </c>
      <c r="BG39" s="93">
        <v>1229714414</v>
      </c>
      <c r="BH39" s="94">
        <v>1143065153</v>
      </c>
      <c r="BI39" s="95">
        <v>92.95</v>
      </c>
      <c r="BJ39" s="96">
        <v>40.61</v>
      </c>
      <c r="BK39" s="93">
        <v>1276304120</v>
      </c>
      <c r="BL39" s="94">
        <v>1172100388</v>
      </c>
      <c r="BM39" s="97">
        <f t="shared" ref="BM39:BM57" si="28">BL39/BK39*100</f>
        <v>91.835509235839496</v>
      </c>
      <c r="BN39" s="98">
        <f>BL39/BL61*100</f>
        <v>40.376538027376021</v>
      </c>
      <c r="BO39" s="93">
        <v>1333754454</v>
      </c>
      <c r="BP39" s="94">
        <v>1213644359</v>
      </c>
      <c r="BQ39" s="97">
        <f>BP39/BO39*100</f>
        <v>90.994587149097541</v>
      </c>
      <c r="BR39" s="98">
        <v>39.65</v>
      </c>
      <c r="BS39" s="93">
        <f>BS40+BS43</f>
        <v>1303336882</v>
      </c>
      <c r="BT39" s="94">
        <f>BT40+BT43</f>
        <v>1174749692</v>
      </c>
      <c r="BU39" s="97">
        <f>BT39/BS39*100</f>
        <v>90.134002054581615</v>
      </c>
      <c r="BV39" s="98">
        <f>BT39/BT61*100</f>
        <v>37.573133637047604</v>
      </c>
      <c r="BW39" s="93">
        <f>BW40+BW43</f>
        <v>1288723340</v>
      </c>
      <c r="BX39" s="94">
        <f>BX40+BX43</f>
        <v>1168104314</v>
      </c>
      <c r="BY39" s="97">
        <f>BX39/BW39*100</f>
        <v>90.640425120258939</v>
      </c>
      <c r="BZ39" s="98">
        <f>BX39/BX61*100</f>
        <v>36.108683851028481</v>
      </c>
      <c r="CA39" s="93">
        <f>CA40+CA43</f>
        <v>1386484837</v>
      </c>
      <c r="CB39" s="94">
        <f>CB40+CB43</f>
        <v>1264569183</v>
      </c>
      <c r="CC39" s="97">
        <f>CB39/CA39*100</f>
        <v>91.20685270069059</v>
      </c>
      <c r="CD39" s="98">
        <f>CB39/CB61*100</f>
        <v>37.837233587151673</v>
      </c>
      <c r="CE39" s="734">
        <f>CE40+CE43</f>
        <v>1788624003</v>
      </c>
      <c r="CF39" s="735">
        <f>CF40+CF43</f>
        <v>1729347455</v>
      </c>
      <c r="CG39" s="736">
        <f>CF39/CE39*100</f>
        <v>96.685913422800013</v>
      </c>
      <c r="CH39" s="737">
        <f>CF39/CF61*100</f>
        <v>40.192968184976394</v>
      </c>
      <c r="CI39" s="738">
        <f t="shared" ref="CI39:CJ39" si="29">CI40+CI43</f>
        <v>1759998346</v>
      </c>
      <c r="CJ39" s="739">
        <f t="shared" si="29"/>
        <v>1705464718</v>
      </c>
      <c r="CK39" s="736">
        <f>CJ39/CI39*100</f>
        <v>96.901495497200884</v>
      </c>
      <c r="CL39" s="737">
        <f>CJ39/CJ61*100</f>
        <v>39.252326986382236</v>
      </c>
      <c r="CM39" s="738">
        <f t="shared" ref="CM39:CN39" si="30">CM40+CM43</f>
        <v>1785517516</v>
      </c>
      <c r="CN39" s="739">
        <f t="shared" si="30"/>
        <v>1730404687</v>
      </c>
      <c r="CO39" s="736">
        <f>CN39/CM39*100</f>
        <v>96.913341453884684</v>
      </c>
      <c r="CP39" s="737">
        <f>CN39/CN61*100</f>
        <v>38.626953101305453</v>
      </c>
      <c r="CQ39" s="738">
        <f t="shared" ref="CQ39:CR39" si="31">CQ40+CQ43</f>
        <v>1769678115</v>
      </c>
      <c r="CR39" s="739">
        <f t="shared" si="31"/>
        <v>1710336142</v>
      </c>
      <c r="CS39" s="736">
        <f>CR39/CQ39*100</f>
        <v>96.646736347304611</v>
      </c>
      <c r="CT39" s="737">
        <f>CR39/CR61*100</f>
        <v>37.731675181756017</v>
      </c>
      <c r="CU39" s="738">
        <f t="shared" ref="CU39:CV39" si="32">CU40+CU43</f>
        <v>1881905524</v>
      </c>
      <c r="CV39" s="739">
        <f t="shared" si="32"/>
        <v>1817369288</v>
      </c>
      <c r="CW39" s="736">
        <f>CV39/CU39*100</f>
        <v>96.570697350267196</v>
      </c>
      <c r="CX39" s="737">
        <f>CV39/CV61*100</f>
        <v>37.900606841388111</v>
      </c>
    </row>
    <row r="40" spans="1:102" ht="32.25" customHeight="1">
      <c r="A40" s="99"/>
      <c r="B40" s="100" t="s">
        <v>22</v>
      </c>
      <c r="C40" s="101">
        <f>SUM(C41:C42)</f>
        <v>659683500</v>
      </c>
      <c r="D40" s="102">
        <v>634965642</v>
      </c>
      <c r="E40" s="103">
        <f>D40/C40*100</f>
        <v>96.253073178274136</v>
      </c>
      <c r="F40" s="103">
        <f>D40/$D$27*100</f>
        <v>44.381324728163371</v>
      </c>
      <c r="G40" s="102">
        <f>SUM(G41:G42)</f>
        <v>768758200</v>
      </c>
      <c r="H40" s="102">
        <f>SUM(H41:H42)</f>
        <v>727487980</v>
      </c>
      <c r="I40" s="103">
        <f>H40/G40*100</f>
        <v>94.631573360778461</v>
      </c>
      <c r="J40" s="104">
        <f>H40/$H$27*100</f>
        <v>46.328373396225317</v>
      </c>
      <c r="K40" s="102">
        <f>SUM(K41:K42)</f>
        <v>649562800</v>
      </c>
      <c r="L40" s="102">
        <f>SUM(L41:L42)</f>
        <v>620533982</v>
      </c>
      <c r="M40" s="103">
        <f>L40/K40*100</f>
        <v>95.531022096708739</v>
      </c>
      <c r="N40" s="103">
        <f>L40/$L$27*100</f>
        <v>41.044181267794791</v>
      </c>
      <c r="O40" s="102">
        <f>SUM(O41:O42)</f>
        <v>712790900</v>
      </c>
      <c r="P40" s="102">
        <f>SUM(P41:P42)</f>
        <v>685671751</v>
      </c>
      <c r="Q40" s="103">
        <f>P40/O40*100</f>
        <v>96.195357011432108</v>
      </c>
      <c r="R40" s="104">
        <f>P40/$P$27*100</f>
        <v>39.274270329887742</v>
      </c>
      <c r="S40" s="102">
        <f>SUM(S41:S42)</f>
        <v>709731600</v>
      </c>
      <c r="T40" s="102">
        <f>SUM(T41:T42)</f>
        <v>686994121</v>
      </c>
      <c r="U40" s="103">
        <f>T40/S40*100</f>
        <v>96.796327090409946</v>
      </c>
      <c r="V40" s="103">
        <f>T40/$T$27*100</f>
        <v>38.325671625709596</v>
      </c>
      <c r="W40" s="102">
        <f>SUM(W41:W42)</f>
        <v>851795400</v>
      </c>
      <c r="X40" s="102">
        <f>SUM(X41:X42)</f>
        <v>816995451</v>
      </c>
      <c r="Y40" s="103">
        <f>X40/W40*100</f>
        <v>95.914517852526558</v>
      </c>
      <c r="Z40" s="104">
        <f>X40/$X$27*100</f>
        <v>42.417056070259285</v>
      </c>
      <c r="AA40" s="102">
        <f>SUM(AA41:AA42)</f>
        <v>771450000</v>
      </c>
      <c r="AB40" s="102">
        <f>SUM(AB41:AB42)</f>
        <v>746684636</v>
      </c>
      <c r="AC40" s="103">
        <f>AB40/AA40*100</f>
        <v>96.789764210253409</v>
      </c>
      <c r="AD40" s="103">
        <f>AB40/$AB$27*100</f>
        <v>38.573775763390948</v>
      </c>
      <c r="AE40" s="102">
        <f>SUM(AE41:AE42)</f>
        <v>823659117</v>
      </c>
      <c r="AF40" s="102">
        <f>SUM(AF41:AF42)</f>
        <v>793815919</v>
      </c>
      <c r="AG40" s="103">
        <f>AF40/AE40*100</f>
        <v>96.376753758436209</v>
      </c>
      <c r="AH40" s="104">
        <f>AF40/$AF$27*100</f>
        <v>38.709378232211542</v>
      </c>
      <c r="AI40" s="102">
        <f>SUM(AI41:AI42)</f>
        <v>856034280</v>
      </c>
      <c r="AJ40" s="102">
        <f>SUM(AJ41:AJ42)</f>
        <v>820748597</v>
      </c>
      <c r="AK40" s="103">
        <f>AJ40/AI40*100</f>
        <v>95.878005843410847</v>
      </c>
      <c r="AL40" s="103">
        <f>AJ40/$AJ$27*100</f>
        <v>39.518414512432713</v>
      </c>
      <c r="AM40" s="101">
        <f>SUM(AM41:AM42)</f>
        <v>840505571</v>
      </c>
      <c r="AN40" s="102">
        <f>SUM(AN41:AN42)</f>
        <v>808789594</v>
      </c>
      <c r="AO40" s="103">
        <f>AN40/AM40*100</f>
        <v>96.22655957386867</v>
      </c>
      <c r="AP40" s="104">
        <f>AN40/$AN$27*100</f>
        <v>37.99965785960832</v>
      </c>
      <c r="AQ40" s="101">
        <v>848597507</v>
      </c>
      <c r="AR40" s="102">
        <v>825578886</v>
      </c>
      <c r="AS40" s="103">
        <f>AR40/AQ40*100</f>
        <v>97.287451258090968</v>
      </c>
      <c r="AT40" s="104">
        <v>38</v>
      </c>
      <c r="AU40" s="101">
        <f>SUM(AU41:AU42)</f>
        <v>849672713</v>
      </c>
      <c r="AV40" s="102">
        <f>SUM(AV41:AV42)</f>
        <v>831938233</v>
      </c>
      <c r="AW40" s="105">
        <f t="shared" si="26"/>
        <v>97.912786920344473</v>
      </c>
      <c r="AX40" s="106">
        <f>AV40/$AV$61*100</f>
        <v>37.011012924463657</v>
      </c>
      <c r="AY40" s="107">
        <v>840255661</v>
      </c>
      <c r="AZ40" s="108">
        <v>820270552</v>
      </c>
      <c r="BA40" s="109">
        <v>97.62</v>
      </c>
      <c r="BB40" s="106">
        <f>AZ40/$AZ$61*100</f>
        <v>35.674214365852805</v>
      </c>
      <c r="BC40" s="107">
        <v>942452435</v>
      </c>
      <c r="BD40" s="108">
        <v>910227374</v>
      </c>
      <c r="BE40" s="109">
        <f t="shared" si="27"/>
        <v>96.580722824489285</v>
      </c>
      <c r="BF40" s="106">
        <f>BD40/$BD$61*100</f>
        <v>36.283563105732895</v>
      </c>
      <c r="BG40" s="110">
        <v>1162171508</v>
      </c>
      <c r="BH40" s="111">
        <v>1116272337</v>
      </c>
      <c r="BI40" s="112">
        <v>96.05</v>
      </c>
      <c r="BJ40" s="113">
        <v>39.659999999999997</v>
      </c>
      <c r="BK40" s="110">
        <v>1197936812</v>
      </c>
      <c r="BL40" s="111">
        <v>1151801228</v>
      </c>
      <c r="BM40" s="114">
        <f t="shared" si="28"/>
        <v>96.148746449908757</v>
      </c>
      <c r="BN40" s="115">
        <f>BL40/BL61*100</f>
        <v>39.677272150446889</v>
      </c>
      <c r="BO40" s="110">
        <v>1234390794</v>
      </c>
      <c r="BP40" s="111">
        <v>1187536238</v>
      </c>
      <c r="BQ40" s="114">
        <f>BP40/BO40*100</f>
        <v>96.204236435677757</v>
      </c>
      <c r="BR40" s="115">
        <v>38.799999999999997</v>
      </c>
      <c r="BS40" s="110">
        <f>BS41+BS42</f>
        <v>1185001762</v>
      </c>
      <c r="BT40" s="111">
        <f>BT41+BT42</f>
        <v>1144116514</v>
      </c>
      <c r="BU40" s="114">
        <f t="shared" ref="BU40:BU57" si="33">BT40/BS40*100</f>
        <v>96.549773231476436</v>
      </c>
      <c r="BV40" s="115">
        <f>BT40/BT61*100</f>
        <v>36.593363649824255</v>
      </c>
      <c r="BW40" s="110">
        <f>BW41+BW42</f>
        <v>1162788247</v>
      </c>
      <c r="BX40" s="111">
        <f>BX41+BX42</f>
        <v>1135454151</v>
      </c>
      <c r="BY40" s="114">
        <f t="shared" ref="BY40:BY57" si="34">BX40/BW40*100</f>
        <v>97.649262789633269</v>
      </c>
      <c r="BZ40" s="115">
        <f>BX40/BX61*100</f>
        <v>35.099395211887682</v>
      </c>
      <c r="CA40" s="110">
        <f>CA41+CA42</f>
        <v>1271559169</v>
      </c>
      <c r="CB40" s="111">
        <f>CB41+CB42</f>
        <v>1237004942</v>
      </c>
      <c r="CC40" s="114">
        <f t="shared" ref="CC40:CC57" si="35">CB40/CA40*100</f>
        <v>97.282530939777288</v>
      </c>
      <c r="CD40" s="115">
        <f>CB40/CB61*100</f>
        <v>37.012482644783077</v>
      </c>
      <c r="CE40" s="740">
        <f>SUM(CE41:CE42)</f>
        <v>1656488511</v>
      </c>
      <c r="CF40" s="741">
        <f>SUM(CF41:CF42)</f>
        <v>1599549895</v>
      </c>
      <c r="CG40" s="742">
        <f t="shared" ref="CG40:CG55" si="36">CF40/CE40*100</f>
        <v>96.562691765026074</v>
      </c>
      <c r="CH40" s="743">
        <f>CF40/CF61*100</f>
        <v>37.176252727082726</v>
      </c>
      <c r="CI40" s="744">
        <f t="shared" ref="CI40:CJ40" si="37">SUM(CI41:CI42)</f>
        <v>1630544114</v>
      </c>
      <c r="CJ40" s="745">
        <f t="shared" si="37"/>
        <v>1578925268</v>
      </c>
      <c r="CK40" s="742">
        <f t="shared" ref="CK40:CK55" si="38">CJ40/CI40*100</f>
        <v>96.834256395960352</v>
      </c>
      <c r="CL40" s="746">
        <f>CJ40/CJ$61*100</f>
        <v>36.339943155949356</v>
      </c>
      <c r="CM40" s="744">
        <f t="shared" ref="CM40:CN40" si="39">SUM(CM41:CM42)</f>
        <v>1673612734</v>
      </c>
      <c r="CN40" s="745">
        <f t="shared" si="39"/>
        <v>1620969937</v>
      </c>
      <c r="CO40" s="742">
        <f t="shared" ref="CO40:CO55" si="40">CN40/CM40*100</f>
        <v>96.854541320668503</v>
      </c>
      <c r="CP40" s="743">
        <f>CN40/CN61*100</f>
        <v>36.184096243796787</v>
      </c>
      <c r="CQ40" s="744">
        <f t="shared" ref="CQ40:CR40" si="41">SUM(CQ41:CQ42)</f>
        <v>1672807215</v>
      </c>
      <c r="CR40" s="745">
        <f t="shared" si="41"/>
        <v>1615924442</v>
      </c>
      <c r="CS40" s="742">
        <f t="shared" ref="CS40:CS55" si="42">CR40/CQ40*100</f>
        <v>96.599561952511067</v>
      </c>
      <c r="CT40" s="743">
        <f>CR40/CR61*100</f>
        <v>35.648861452759</v>
      </c>
      <c r="CU40" s="744">
        <f t="shared" ref="CU40:CV40" si="43">SUM(CU41:CU42)</f>
        <v>1757045424</v>
      </c>
      <c r="CV40" s="745">
        <f t="shared" si="43"/>
        <v>1694758492</v>
      </c>
      <c r="CW40" s="742">
        <f t="shared" ref="CW40:CW55" si="44">CV40/CU40*100</f>
        <v>96.455018683683164</v>
      </c>
      <c r="CX40" s="743">
        <f>CV40/CV61*100</f>
        <v>35.343601171494981</v>
      </c>
    </row>
    <row r="41" spans="1:102" ht="32.25" customHeight="1">
      <c r="A41" s="99"/>
      <c r="B41" s="117" t="s">
        <v>23</v>
      </c>
      <c r="C41" s="101">
        <v>600985300</v>
      </c>
      <c r="D41" s="102">
        <v>576790742</v>
      </c>
      <c r="E41" s="118" t="s">
        <v>28</v>
      </c>
      <c r="F41" s="118" t="s">
        <v>24</v>
      </c>
      <c r="G41" s="102">
        <v>709466300</v>
      </c>
      <c r="H41" s="102">
        <v>669119180</v>
      </c>
      <c r="I41" s="118" t="s">
        <v>28</v>
      </c>
      <c r="J41" s="119" t="s">
        <v>28</v>
      </c>
      <c r="K41" s="102">
        <v>589842900</v>
      </c>
      <c r="L41" s="102">
        <v>562094282</v>
      </c>
      <c r="M41" s="118" t="s">
        <v>24</v>
      </c>
      <c r="N41" s="118" t="s">
        <v>24</v>
      </c>
      <c r="O41" s="102">
        <v>650607700</v>
      </c>
      <c r="P41" s="102">
        <v>624015001</v>
      </c>
      <c r="Q41" s="118" t="s">
        <v>28</v>
      </c>
      <c r="R41" s="119" t="s">
        <v>24</v>
      </c>
      <c r="S41" s="102">
        <v>632206900</v>
      </c>
      <c r="T41" s="102">
        <v>609799421</v>
      </c>
      <c r="U41" s="118" t="s">
        <v>28</v>
      </c>
      <c r="V41" s="118" t="s">
        <v>28</v>
      </c>
      <c r="W41" s="102">
        <v>767121500</v>
      </c>
      <c r="X41" s="102">
        <v>734002251</v>
      </c>
      <c r="Y41" s="118" t="s">
        <v>24</v>
      </c>
      <c r="Z41" s="119" t="s">
        <v>28</v>
      </c>
      <c r="AA41" s="102">
        <v>686798000</v>
      </c>
      <c r="AB41" s="102">
        <v>662630636</v>
      </c>
      <c r="AC41" s="118" t="s">
        <v>28</v>
      </c>
      <c r="AD41" s="118" t="s">
        <v>24</v>
      </c>
      <c r="AE41" s="102">
        <v>730226217</v>
      </c>
      <c r="AF41" s="102">
        <v>700826319</v>
      </c>
      <c r="AG41" s="118" t="s">
        <v>28</v>
      </c>
      <c r="AH41" s="119" t="s">
        <v>28</v>
      </c>
      <c r="AI41" s="102">
        <v>766763080</v>
      </c>
      <c r="AJ41" s="102">
        <v>731883097</v>
      </c>
      <c r="AK41" s="118" t="s">
        <v>28</v>
      </c>
      <c r="AL41" s="118" t="s">
        <v>28</v>
      </c>
      <c r="AM41" s="101">
        <v>744253271</v>
      </c>
      <c r="AN41" s="102">
        <v>713753594</v>
      </c>
      <c r="AO41" s="118" t="s">
        <v>24</v>
      </c>
      <c r="AP41" s="119" t="s">
        <v>24</v>
      </c>
      <c r="AQ41" s="101">
        <v>752971107</v>
      </c>
      <c r="AR41" s="102">
        <v>731154386</v>
      </c>
      <c r="AS41" s="118">
        <v>97.1</v>
      </c>
      <c r="AT41" s="119">
        <v>33.700000000000003</v>
      </c>
      <c r="AU41" s="101">
        <v>749704613</v>
      </c>
      <c r="AV41" s="102">
        <v>732808933</v>
      </c>
      <c r="AW41" s="105">
        <f t="shared" si="26"/>
        <v>97.746355070113452</v>
      </c>
      <c r="AX41" s="120" t="s">
        <v>40</v>
      </c>
      <c r="AY41" s="107">
        <v>757228061</v>
      </c>
      <c r="AZ41" s="108">
        <v>738171752</v>
      </c>
      <c r="BA41" s="109">
        <v>97.48</v>
      </c>
      <c r="BB41" s="121" t="s">
        <v>36</v>
      </c>
      <c r="BC41" s="107">
        <v>847335535</v>
      </c>
      <c r="BD41" s="108">
        <v>816795674</v>
      </c>
      <c r="BE41" s="109">
        <f t="shared" si="27"/>
        <v>96.395777146298954</v>
      </c>
      <c r="BF41" s="120">
        <v>0</v>
      </c>
      <c r="BG41" s="122">
        <v>1075428408</v>
      </c>
      <c r="BH41" s="123">
        <v>1031140437</v>
      </c>
      <c r="BI41" s="124">
        <v>95.88</v>
      </c>
      <c r="BJ41" s="125" t="s">
        <v>40</v>
      </c>
      <c r="BK41" s="122">
        <v>1120337412</v>
      </c>
      <c r="BL41" s="123">
        <v>1074998128</v>
      </c>
      <c r="BM41" s="126">
        <f t="shared" si="28"/>
        <v>95.953068824233824</v>
      </c>
      <c r="BN41" s="127" t="s">
        <v>40</v>
      </c>
      <c r="BO41" s="122">
        <v>1145289394</v>
      </c>
      <c r="BP41" s="123">
        <v>1098974338</v>
      </c>
      <c r="BQ41" s="126">
        <f t="shared" ref="BQ41:BQ57" si="45">BP41/BO41*100</f>
        <v>95.95603903758844</v>
      </c>
      <c r="BR41" s="127" t="s">
        <v>36</v>
      </c>
      <c r="BS41" s="122">
        <v>1096479462</v>
      </c>
      <c r="BT41" s="123">
        <v>1056180414</v>
      </c>
      <c r="BU41" s="126">
        <f t="shared" si="33"/>
        <v>96.324687383884623</v>
      </c>
      <c r="BV41" s="127" t="s">
        <v>36</v>
      </c>
      <c r="BW41" s="122">
        <v>1064738947</v>
      </c>
      <c r="BX41" s="123">
        <v>1037726751</v>
      </c>
      <c r="BY41" s="126">
        <f t="shared" si="34"/>
        <v>97.463021703478645</v>
      </c>
      <c r="BZ41" s="127" t="s">
        <v>40</v>
      </c>
      <c r="CA41" s="122">
        <v>1169896869</v>
      </c>
      <c r="CB41" s="123">
        <v>1138082642</v>
      </c>
      <c r="CC41" s="126">
        <f t="shared" si="35"/>
        <v>97.280595594106174</v>
      </c>
      <c r="CD41" s="127" t="s">
        <v>40</v>
      </c>
      <c r="CE41" s="128">
        <v>1596963900</v>
      </c>
      <c r="CF41" s="129">
        <v>1571299067</v>
      </c>
      <c r="CG41" s="130">
        <f t="shared" si="36"/>
        <v>98.392898361697462</v>
      </c>
      <c r="CH41" s="747" t="s">
        <v>37</v>
      </c>
      <c r="CI41" s="128">
        <v>1575611700</v>
      </c>
      <c r="CJ41" s="129">
        <v>1552050750</v>
      </c>
      <c r="CK41" s="130">
        <f t="shared" si="38"/>
        <v>98.504647433120738</v>
      </c>
      <c r="CL41" s="747" t="s">
        <v>37</v>
      </c>
      <c r="CM41" s="128">
        <v>1623235300</v>
      </c>
      <c r="CN41" s="129">
        <v>1601019184</v>
      </c>
      <c r="CO41" s="130">
        <f>CN41/CM41*100</f>
        <v>98.631368107876909</v>
      </c>
      <c r="CP41" s="747" t="s">
        <v>37</v>
      </c>
      <c r="CQ41" s="128">
        <v>1622624100</v>
      </c>
      <c r="CR41" s="129">
        <v>1596425040</v>
      </c>
      <c r="CS41" s="130">
        <f t="shared" si="42"/>
        <v>98.38538944417256</v>
      </c>
      <c r="CT41" s="747" t="s">
        <v>37</v>
      </c>
      <c r="CU41" s="128">
        <v>1704925280</v>
      </c>
      <c r="CV41" s="129">
        <v>1675731355</v>
      </c>
      <c r="CW41" s="130">
        <f t="shared" si="44"/>
        <v>98.287671293137251</v>
      </c>
      <c r="CX41" s="747" t="s">
        <v>37</v>
      </c>
    </row>
    <row r="42" spans="1:102" ht="32.25" customHeight="1">
      <c r="A42" s="99"/>
      <c r="B42" s="117" t="s">
        <v>25</v>
      </c>
      <c r="C42" s="101">
        <v>58698200</v>
      </c>
      <c r="D42" s="102">
        <v>58174900</v>
      </c>
      <c r="E42" s="118" t="s">
        <v>24</v>
      </c>
      <c r="F42" s="118" t="s">
        <v>28</v>
      </c>
      <c r="G42" s="102">
        <v>59291900</v>
      </c>
      <c r="H42" s="102">
        <v>58368800</v>
      </c>
      <c r="I42" s="118" t="s">
        <v>28</v>
      </c>
      <c r="J42" s="119" t="s">
        <v>24</v>
      </c>
      <c r="K42" s="102">
        <v>59719900</v>
      </c>
      <c r="L42" s="102">
        <v>58439700</v>
      </c>
      <c r="M42" s="118" t="s">
        <v>28</v>
      </c>
      <c r="N42" s="118" t="s">
        <v>28</v>
      </c>
      <c r="O42" s="102">
        <v>62183200</v>
      </c>
      <c r="P42" s="102">
        <v>61656750</v>
      </c>
      <c r="Q42" s="118" t="s">
        <v>28</v>
      </c>
      <c r="R42" s="119" t="s">
        <v>28</v>
      </c>
      <c r="S42" s="102">
        <v>77524700</v>
      </c>
      <c r="T42" s="102">
        <v>77194700</v>
      </c>
      <c r="U42" s="118" t="s">
        <v>28</v>
      </c>
      <c r="V42" s="118" t="s">
        <v>28</v>
      </c>
      <c r="W42" s="102">
        <v>84673900</v>
      </c>
      <c r="X42" s="102">
        <v>82993200</v>
      </c>
      <c r="Y42" s="118" t="s">
        <v>24</v>
      </c>
      <c r="Z42" s="119" t="s">
        <v>28</v>
      </c>
      <c r="AA42" s="102">
        <v>84652000</v>
      </c>
      <c r="AB42" s="102">
        <v>84054000</v>
      </c>
      <c r="AC42" s="118" t="s">
        <v>24</v>
      </c>
      <c r="AD42" s="118" t="s">
        <v>28</v>
      </c>
      <c r="AE42" s="102">
        <v>93432900</v>
      </c>
      <c r="AF42" s="102">
        <v>92989600</v>
      </c>
      <c r="AG42" s="118" t="s">
        <v>24</v>
      </c>
      <c r="AH42" s="119" t="s">
        <v>28</v>
      </c>
      <c r="AI42" s="102">
        <v>89271200</v>
      </c>
      <c r="AJ42" s="102">
        <v>88865500</v>
      </c>
      <c r="AK42" s="118" t="s">
        <v>24</v>
      </c>
      <c r="AL42" s="118" t="s">
        <v>28</v>
      </c>
      <c r="AM42" s="101">
        <v>96252300</v>
      </c>
      <c r="AN42" s="102">
        <v>95036000</v>
      </c>
      <c r="AO42" s="118" t="s">
        <v>28</v>
      </c>
      <c r="AP42" s="119" t="s">
        <v>24</v>
      </c>
      <c r="AQ42" s="101">
        <v>95626400</v>
      </c>
      <c r="AR42" s="102">
        <v>94424500</v>
      </c>
      <c r="AS42" s="118">
        <v>98.7</v>
      </c>
      <c r="AT42" s="119">
        <v>4.4000000000000004</v>
      </c>
      <c r="AU42" s="101">
        <v>99968100</v>
      </c>
      <c r="AV42" s="102">
        <v>99129300</v>
      </c>
      <c r="AW42" s="105">
        <f t="shared" si="26"/>
        <v>99.16093233741563</v>
      </c>
      <c r="AX42" s="120" t="s">
        <v>40</v>
      </c>
      <c r="AY42" s="107">
        <v>83027600</v>
      </c>
      <c r="AZ42" s="108">
        <v>82098800</v>
      </c>
      <c r="BA42" s="109">
        <v>98.88</v>
      </c>
      <c r="BB42" s="121" t="s">
        <v>40</v>
      </c>
      <c r="BC42" s="107">
        <v>95116900</v>
      </c>
      <c r="BD42" s="108">
        <v>93431700</v>
      </c>
      <c r="BE42" s="109">
        <f t="shared" si="27"/>
        <v>98.228285404591603</v>
      </c>
      <c r="BF42" s="120">
        <v>0</v>
      </c>
      <c r="BG42" s="122">
        <v>86743100</v>
      </c>
      <c r="BH42" s="123">
        <v>85131900</v>
      </c>
      <c r="BI42" s="124">
        <v>98.14</v>
      </c>
      <c r="BJ42" s="125" t="s">
        <v>40</v>
      </c>
      <c r="BK42" s="122">
        <v>77599400</v>
      </c>
      <c r="BL42" s="123">
        <v>76803100</v>
      </c>
      <c r="BM42" s="126">
        <f t="shared" si="28"/>
        <v>98.973832271899013</v>
      </c>
      <c r="BN42" s="127" t="s">
        <v>40</v>
      </c>
      <c r="BO42" s="122">
        <v>89101400</v>
      </c>
      <c r="BP42" s="123">
        <v>88561900</v>
      </c>
      <c r="BQ42" s="126">
        <f t="shared" si="45"/>
        <v>99.394510075038099</v>
      </c>
      <c r="BR42" s="127" t="s">
        <v>40</v>
      </c>
      <c r="BS42" s="122">
        <v>88522300</v>
      </c>
      <c r="BT42" s="123">
        <v>87936100</v>
      </c>
      <c r="BU42" s="126">
        <f t="shared" si="33"/>
        <v>99.3377939795961</v>
      </c>
      <c r="BV42" s="127" t="s">
        <v>40</v>
      </c>
      <c r="BW42" s="122">
        <v>98049300</v>
      </c>
      <c r="BX42" s="123">
        <v>97727400</v>
      </c>
      <c r="BY42" s="126">
        <f t="shared" si="34"/>
        <v>99.671695769373159</v>
      </c>
      <c r="BZ42" s="127" t="s">
        <v>40</v>
      </c>
      <c r="CA42" s="122">
        <v>101662300</v>
      </c>
      <c r="CB42" s="123">
        <v>98922300</v>
      </c>
      <c r="CC42" s="126">
        <f t="shared" si="35"/>
        <v>97.304802271835271</v>
      </c>
      <c r="CD42" s="127" t="s">
        <v>36</v>
      </c>
      <c r="CE42" s="128">
        <v>59524611</v>
      </c>
      <c r="CF42" s="129">
        <v>28250828</v>
      </c>
      <c r="CG42" s="130">
        <f t="shared" si="36"/>
        <v>47.460751990466598</v>
      </c>
      <c r="CH42" s="747" t="s">
        <v>37</v>
      </c>
      <c r="CI42" s="128">
        <v>54932414</v>
      </c>
      <c r="CJ42" s="129">
        <v>26874518</v>
      </c>
      <c r="CK42" s="130">
        <f t="shared" si="38"/>
        <v>48.922878211760363</v>
      </c>
      <c r="CL42" s="747" t="s">
        <v>37</v>
      </c>
      <c r="CM42" s="128">
        <v>50377434</v>
      </c>
      <c r="CN42" s="129">
        <v>19950753</v>
      </c>
      <c r="CO42" s="130">
        <f t="shared" si="40"/>
        <v>39.602558955265565</v>
      </c>
      <c r="CP42" s="747" t="s">
        <v>37</v>
      </c>
      <c r="CQ42" s="128">
        <v>50183115</v>
      </c>
      <c r="CR42" s="129">
        <v>19499402</v>
      </c>
      <c r="CS42" s="130">
        <f t="shared" si="42"/>
        <v>38.856499840633646</v>
      </c>
      <c r="CT42" s="747" t="s">
        <v>37</v>
      </c>
      <c r="CU42" s="128">
        <v>52120144</v>
      </c>
      <c r="CV42" s="129">
        <v>19027137</v>
      </c>
      <c r="CW42" s="130">
        <f t="shared" si="44"/>
        <v>36.506301671000756</v>
      </c>
      <c r="CX42" s="747" t="s">
        <v>37</v>
      </c>
    </row>
    <row r="43" spans="1:102" ht="32.25" customHeight="1">
      <c r="A43" s="99"/>
      <c r="B43" s="131" t="s">
        <v>26</v>
      </c>
      <c r="C43" s="101">
        <f>SUM(C44:C45)</f>
        <v>81869868</v>
      </c>
      <c r="D43" s="102">
        <v>13733933</v>
      </c>
      <c r="E43" s="103">
        <f>D43/C43*100</f>
        <v>16.775320805451891</v>
      </c>
      <c r="F43" s="103">
        <f>D43/$D$27*100</f>
        <v>0.9599419243346069</v>
      </c>
      <c r="G43" s="102">
        <f>SUM(G44:G45)</f>
        <v>91527980</v>
      </c>
      <c r="H43" s="102">
        <f>SUM(H44:H45)</f>
        <v>14627227</v>
      </c>
      <c r="I43" s="103">
        <f>H43/G43*100</f>
        <v>15.981153522671429</v>
      </c>
      <c r="J43" s="104">
        <f>H43/$H$27*100</f>
        <v>0.93150079841504541</v>
      </c>
      <c r="K43" s="102">
        <f>SUM(K44:K45)</f>
        <v>111991921</v>
      </c>
      <c r="L43" s="102">
        <f>SUM(L44:L45)</f>
        <v>15033020</v>
      </c>
      <c r="M43" s="103">
        <f>L43/K43*100</f>
        <v>13.423307561623126</v>
      </c>
      <c r="N43" s="103">
        <f>L43/$L$27*100</f>
        <v>0.99433393783482493</v>
      </c>
      <c r="O43" s="102">
        <f>SUM(O44:O45)</f>
        <v>97026362</v>
      </c>
      <c r="P43" s="102">
        <f>SUM(P44:P45)</f>
        <v>29475771</v>
      </c>
      <c r="Q43" s="103">
        <f>P43/O43*100</f>
        <v>30.379136548477415</v>
      </c>
      <c r="R43" s="104">
        <f>P43/$P$27*100</f>
        <v>1.6883288494057642</v>
      </c>
      <c r="S43" s="102">
        <f>SUM(S44:S45)</f>
        <v>90402640</v>
      </c>
      <c r="T43" s="102">
        <f>SUM(T44:T45)</f>
        <v>16171484</v>
      </c>
      <c r="U43" s="103">
        <f>T43/S43*100</f>
        <v>17.888287333201774</v>
      </c>
      <c r="V43" s="103">
        <f>T43/$T$27*100</f>
        <v>0.90216636000065087</v>
      </c>
      <c r="W43" s="102">
        <f>SUM(W44:W45)</f>
        <v>91876105</v>
      </c>
      <c r="X43" s="102">
        <f>SUM(X44:X45)</f>
        <v>13317932</v>
      </c>
      <c r="Y43" s="103">
        <f>X43/W43*100</f>
        <v>14.495533958475928</v>
      </c>
      <c r="Z43" s="104">
        <f>X43/$X$27*100</f>
        <v>0.69144505969091419</v>
      </c>
      <c r="AA43" s="102">
        <f>SUM(AA44:AA45)</f>
        <v>107838926</v>
      </c>
      <c r="AB43" s="102">
        <f>SUM(AB44:AB45)</f>
        <v>21348974</v>
      </c>
      <c r="AC43" s="103">
        <f>AB43/AA43*100</f>
        <v>19.79709441839211</v>
      </c>
      <c r="AD43" s="103">
        <f>AB43/$AB$27*100</f>
        <v>1.1028893540196849</v>
      </c>
      <c r="AE43" s="102">
        <f>SUM(AE44:AE45)</f>
        <v>103324637</v>
      </c>
      <c r="AF43" s="102">
        <f>SUM(AF44:AF45)</f>
        <v>14483758</v>
      </c>
      <c r="AG43" s="103">
        <f>AF43/AE43*100</f>
        <v>14.017719704159232</v>
      </c>
      <c r="AH43" s="104">
        <f>AF43/$AF$27*100</f>
        <v>0.70628120856041909</v>
      </c>
      <c r="AI43" s="102">
        <f>SUM(AI44:AI45)</f>
        <v>95023169</v>
      </c>
      <c r="AJ43" s="102">
        <f>SUM(AJ44:AJ45)</f>
        <v>21021542</v>
      </c>
      <c r="AK43" s="103">
        <f>AJ43/AI43*100</f>
        <v>22.122543608285682</v>
      </c>
      <c r="AL43" s="103">
        <f>AJ43/$AJ$27*100</f>
        <v>1.0121711002407159</v>
      </c>
      <c r="AM43" s="101">
        <f>SUM(AM44:AM45)</f>
        <v>99028136</v>
      </c>
      <c r="AN43" s="102">
        <f>SUM(AN44:AN45)</f>
        <v>16810673</v>
      </c>
      <c r="AO43" s="103">
        <f>AN43/AM43*100</f>
        <v>16.975653262826235</v>
      </c>
      <c r="AP43" s="104">
        <f>AN43/$AN$27*100</f>
        <v>0.78982200949256443</v>
      </c>
      <c r="AQ43" s="101">
        <v>101475708</v>
      </c>
      <c r="AR43" s="102">
        <v>19200068</v>
      </c>
      <c r="AS43" s="103">
        <f>AR43/AQ43*100</f>
        <v>18.920851481026375</v>
      </c>
      <c r="AT43" s="104">
        <f>AR43/$AR$27*100</f>
        <v>0.87348303125919202</v>
      </c>
      <c r="AU43" s="101">
        <f>SUM(AU44:AU45)</f>
        <v>97131293</v>
      </c>
      <c r="AV43" s="102">
        <f>SUM(AV44:AV45)</f>
        <v>18789920</v>
      </c>
      <c r="AW43" s="105">
        <f t="shared" si="26"/>
        <v>19.344867570124901</v>
      </c>
      <c r="AX43" s="120">
        <f>AV43/$AV$61*100</f>
        <v>0.83592019741883672</v>
      </c>
      <c r="AY43" s="107">
        <v>73736526</v>
      </c>
      <c r="AZ43" s="108">
        <v>20238334</v>
      </c>
      <c r="BA43" s="109">
        <v>27.45</v>
      </c>
      <c r="BB43" s="120">
        <f>AZ43/$AZ$61*100</f>
        <v>0.88018113506984375</v>
      </c>
      <c r="BC43" s="107">
        <v>58566010</v>
      </c>
      <c r="BD43" s="108">
        <v>16795802</v>
      </c>
      <c r="BE43" s="109">
        <f t="shared" si="27"/>
        <v>28.678412615098757</v>
      </c>
      <c r="BF43" s="120">
        <f>BD43/$BD$61*100</f>
        <v>0.66951572671379</v>
      </c>
      <c r="BG43" s="122">
        <v>67542906</v>
      </c>
      <c r="BH43" s="123">
        <v>26792816</v>
      </c>
      <c r="BI43" s="124">
        <v>39.67</v>
      </c>
      <c r="BJ43" s="132">
        <v>0.95</v>
      </c>
      <c r="BK43" s="122">
        <v>78367308</v>
      </c>
      <c r="BL43" s="123">
        <v>20299160</v>
      </c>
      <c r="BM43" s="126">
        <f t="shared" si="28"/>
        <v>25.902586828681162</v>
      </c>
      <c r="BN43" s="116">
        <f>BL43/BL61*100</f>
        <v>0.69926587692912712</v>
      </c>
      <c r="BO43" s="122">
        <v>99363660</v>
      </c>
      <c r="BP43" s="123">
        <v>26108121</v>
      </c>
      <c r="BQ43" s="126">
        <f t="shared" si="45"/>
        <v>26.27532138006994</v>
      </c>
      <c r="BR43" s="116">
        <f>BP43/BP61*100</f>
        <v>0.85318825212554028</v>
      </c>
      <c r="BS43" s="122">
        <f>BS44+BS45</f>
        <v>118335120</v>
      </c>
      <c r="BT43" s="123">
        <f>BT44+BT45</f>
        <v>30633178</v>
      </c>
      <c r="BU43" s="126">
        <f t="shared" si="33"/>
        <v>25.886801821809115</v>
      </c>
      <c r="BV43" s="116">
        <f>BT43/BT61*100</f>
        <v>0.9797699872233433</v>
      </c>
      <c r="BW43" s="122">
        <f>BW44+BW45</f>
        <v>125935093</v>
      </c>
      <c r="BX43" s="123">
        <f>BX44+BX45</f>
        <v>32650163</v>
      </c>
      <c r="BY43" s="126">
        <f t="shared" si="34"/>
        <v>25.926183260133858</v>
      </c>
      <c r="BZ43" s="116">
        <f>BX43/BX61*100</f>
        <v>1.0092886391407911</v>
      </c>
      <c r="CA43" s="122">
        <f>CA44+CA45</f>
        <v>114925668</v>
      </c>
      <c r="CB43" s="123">
        <f>CB44+CB45</f>
        <v>27564241</v>
      </c>
      <c r="CC43" s="126">
        <f t="shared" si="35"/>
        <v>23.984407904420447</v>
      </c>
      <c r="CD43" s="116">
        <v>0.83</v>
      </c>
      <c r="CE43" s="128">
        <f>SUM(CE44:CE45)</f>
        <v>132135492</v>
      </c>
      <c r="CF43" s="129">
        <f>SUM(CF44:CF45)</f>
        <v>129797560</v>
      </c>
      <c r="CG43" s="130">
        <f t="shared" si="36"/>
        <v>98.230655545597088</v>
      </c>
      <c r="CH43" s="746">
        <f>CF43/CF$61*100</f>
        <v>3.0167154578936617</v>
      </c>
      <c r="CI43" s="128">
        <f t="shared" ref="CI43:CJ43" si="46">SUM(CI44:CI45)</f>
        <v>129454232</v>
      </c>
      <c r="CJ43" s="129">
        <f t="shared" si="46"/>
        <v>126539450</v>
      </c>
      <c r="CK43" s="130">
        <f t="shared" si="38"/>
        <v>97.748407329008757</v>
      </c>
      <c r="CL43" s="746">
        <f>CJ43/CJ$61*100</f>
        <v>2.9123838304328764</v>
      </c>
      <c r="CM43" s="128">
        <f t="shared" ref="CM43:CN43" si="47">SUM(CM44:CM45)</f>
        <v>111904782</v>
      </c>
      <c r="CN43" s="129">
        <f t="shared" si="47"/>
        <v>109434750</v>
      </c>
      <c r="CO43" s="130">
        <f t="shared" si="40"/>
        <v>97.792737758070075</v>
      </c>
      <c r="CP43" s="746">
        <f>CN43/CN$61*100</f>
        <v>2.4428568575086662</v>
      </c>
      <c r="CQ43" s="128">
        <f t="shared" ref="CQ43:CR43" si="48">SUM(CQ44:CQ45)</f>
        <v>96870900</v>
      </c>
      <c r="CR43" s="129">
        <f t="shared" si="48"/>
        <v>94411700</v>
      </c>
      <c r="CS43" s="130">
        <f t="shared" si="42"/>
        <v>97.461363526095042</v>
      </c>
      <c r="CT43" s="746">
        <f>CR43/CR$61*100</f>
        <v>2.0828137289970186</v>
      </c>
      <c r="CU43" s="128">
        <f t="shared" ref="CU43:CV43" si="49">SUM(CU44:CU45)</f>
        <v>124860100</v>
      </c>
      <c r="CV43" s="129">
        <f t="shared" si="49"/>
        <v>122610796</v>
      </c>
      <c r="CW43" s="130">
        <f t="shared" si="44"/>
        <v>98.198540606646958</v>
      </c>
      <c r="CX43" s="746">
        <f>CV43/CV$61*100</f>
        <v>2.5570056698931305</v>
      </c>
    </row>
    <row r="44" spans="1:102" ht="32.25" customHeight="1">
      <c r="A44" s="99"/>
      <c r="B44" s="117" t="s">
        <v>23</v>
      </c>
      <c r="C44" s="101">
        <v>79625768</v>
      </c>
      <c r="D44" s="102">
        <v>13199233</v>
      </c>
      <c r="E44" s="118" t="s">
        <v>28</v>
      </c>
      <c r="F44" s="118" t="s">
        <v>24</v>
      </c>
      <c r="G44" s="102">
        <v>89295280</v>
      </c>
      <c r="H44" s="102">
        <v>14303927</v>
      </c>
      <c r="I44" s="118" t="s">
        <v>28</v>
      </c>
      <c r="J44" s="119" t="s">
        <v>28</v>
      </c>
      <c r="K44" s="102">
        <v>109566221</v>
      </c>
      <c r="L44" s="102">
        <v>14556720</v>
      </c>
      <c r="M44" s="118" t="s">
        <v>28</v>
      </c>
      <c r="N44" s="118" t="s">
        <v>24</v>
      </c>
      <c r="O44" s="102">
        <v>93796762</v>
      </c>
      <c r="P44" s="102">
        <v>28365571</v>
      </c>
      <c r="Q44" s="118" t="s">
        <v>28</v>
      </c>
      <c r="R44" s="119" t="s">
        <v>28</v>
      </c>
      <c r="S44" s="102">
        <v>88213490</v>
      </c>
      <c r="T44" s="102">
        <v>15945034</v>
      </c>
      <c r="U44" s="118" t="s">
        <v>24</v>
      </c>
      <c r="V44" s="118" t="s">
        <v>24</v>
      </c>
      <c r="W44" s="102">
        <v>89853405</v>
      </c>
      <c r="X44" s="102">
        <v>13167932</v>
      </c>
      <c r="Y44" s="118" t="s">
        <v>28</v>
      </c>
      <c r="Z44" s="119" t="s">
        <v>28</v>
      </c>
      <c r="AA44" s="102">
        <v>104285526</v>
      </c>
      <c r="AB44" s="102">
        <v>20390174</v>
      </c>
      <c r="AC44" s="118" t="s">
        <v>28</v>
      </c>
      <c r="AD44" s="118" t="s">
        <v>24</v>
      </c>
      <c r="AE44" s="102">
        <v>102562237</v>
      </c>
      <c r="AF44" s="102">
        <v>14093658</v>
      </c>
      <c r="AG44" s="118" t="s">
        <v>28</v>
      </c>
      <c r="AH44" s="119" t="s">
        <v>28</v>
      </c>
      <c r="AI44" s="102">
        <v>94257569</v>
      </c>
      <c r="AJ44" s="102">
        <v>20810642</v>
      </c>
      <c r="AK44" s="118" t="s">
        <v>28</v>
      </c>
      <c r="AL44" s="118" t="s">
        <v>28</v>
      </c>
      <c r="AM44" s="101">
        <v>98067736</v>
      </c>
      <c r="AN44" s="102">
        <v>16628073</v>
      </c>
      <c r="AO44" s="118" t="s">
        <v>24</v>
      </c>
      <c r="AP44" s="119" t="s">
        <v>24</v>
      </c>
      <c r="AQ44" s="101">
        <v>99553208</v>
      </c>
      <c r="AR44" s="102">
        <v>19049568</v>
      </c>
      <c r="AS44" s="118">
        <v>19.100000000000001</v>
      </c>
      <c r="AT44" s="119">
        <v>0.9</v>
      </c>
      <c r="AU44" s="101">
        <v>94367793</v>
      </c>
      <c r="AV44" s="102">
        <v>18299020</v>
      </c>
      <c r="AW44" s="105">
        <f t="shared" si="26"/>
        <v>19.391170883905275</v>
      </c>
      <c r="AX44" s="120" t="s">
        <v>40</v>
      </c>
      <c r="AY44" s="107">
        <v>70625126</v>
      </c>
      <c r="AZ44" s="108">
        <v>20188334</v>
      </c>
      <c r="BA44" s="109">
        <v>28.59</v>
      </c>
      <c r="BB44" s="121" t="s">
        <v>36</v>
      </c>
      <c r="BC44" s="107">
        <v>55449810</v>
      </c>
      <c r="BD44" s="108">
        <v>16592902</v>
      </c>
      <c r="BE44" s="109">
        <f t="shared" si="27"/>
        <v>29.924181886285993</v>
      </c>
      <c r="BF44" s="120">
        <v>0</v>
      </c>
      <c r="BG44" s="122">
        <v>63388206</v>
      </c>
      <c r="BH44" s="123">
        <v>25535516</v>
      </c>
      <c r="BI44" s="124">
        <v>40.28</v>
      </c>
      <c r="BJ44" s="125" t="s">
        <v>40</v>
      </c>
      <c r="BK44" s="122">
        <v>74530408</v>
      </c>
      <c r="BL44" s="123">
        <v>19273260</v>
      </c>
      <c r="BM44" s="126">
        <f t="shared" si="28"/>
        <v>25.859592771852263</v>
      </c>
      <c r="BN44" s="127" t="s">
        <v>40</v>
      </c>
      <c r="BO44" s="122">
        <v>96638560</v>
      </c>
      <c r="BP44" s="123">
        <v>25487321</v>
      </c>
      <c r="BQ44" s="126">
        <f t="shared" si="45"/>
        <v>26.373862565832933</v>
      </c>
      <c r="BR44" s="127" t="s">
        <v>40</v>
      </c>
      <c r="BS44" s="122">
        <v>116193620</v>
      </c>
      <c r="BT44" s="123">
        <v>29416278</v>
      </c>
      <c r="BU44" s="126">
        <f t="shared" si="33"/>
        <v>25.316603441738021</v>
      </c>
      <c r="BV44" s="127" t="s">
        <v>40</v>
      </c>
      <c r="BW44" s="122">
        <v>124786793</v>
      </c>
      <c r="BX44" s="123">
        <v>32287163</v>
      </c>
      <c r="BY44" s="126">
        <f t="shared" si="34"/>
        <v>25.873862308489649</v>
      </c>
      <c r="BZ44" s="127" t="s">
        <v>36</v>
      </c>
      <c r="CA44" s="122">
        <v>113944668</v>
      </c>
      <c r="CB44" s="123">
        <v>27392341</v>
      </c>
      <c r="CC44" s="126">
        <f t="shared" si="35"/>
        <v>24.040037573324625</v>
      </c>
      <c r="CD44" s="127" t="s">
        <v>36</v>
      </c>
      <c r="CE44" s="128">
        <v>130652600</v>
      </c>
      <c r="CF44" s="129">
        <v>129202200</v>
      </c>
      <c r="CG44" s="130">
        <f t="shared" si="36"/>
        <v>98.889880492236657</v>
      </c>
      <c r="CH44" s="747" t="s">
        <v>37</v>
      </c>
      <c r="CI44" s="128">
        <v>127118900</v>
      </c>
      <c r="CJ44" s="129">
        <v>124969150</v>
      </c>
      <c r="CK44" s="130">
        <f t="shared" si="38"/>
        <v>98.308866738148311</v>
      </c>
      <c r="CL44" s="747" t="s">
        <v>37</v>
      </c>
      <c r="CM44" s="128">
        <v>108965800</v>
      </c>
      <c r="CN44" s="129">
        <v>107435400</v>
      </c>
      <c r="CO44" s="130">
        <f t="shared" si="40"/>
        <v>98.595522631871646</v>
      </c>
      <c r="CP44" s="747" t="s">
        <v>37</v>
      </c>
      <c r="CQ44" s="128">
        <v>94843700</v>
      </c>
      <c r="CR44" s="129">
        <v>94042600</v>
      </c>
      <c r="CS44" s="130">
        <f t="shared" si="42"/>
        <v>99.155347165916126</v>
      </c>
      <c r="CT44" s="747" t="s">
        <v>37</v>
      </c>
      <c r="CU44" s="128">
        <v>122563200</v>
      </c>
      <c r="CV44" s="129">
        <v>121723100</v>
      </c>
      <c r="CW44" s="130">
        <f t="shared" si="44"/>
        <v>99.314557713897813</v>
      </c>
      <c r="CX44" s="747" t="s">
        <v>37</v>
      </c>
    </row>
    <row r="45" spans="1:102" ht="32.25" customHeight="1">
      <c r="A45" s="99"/>
      <c r="B45" s="133" t="s">
        <v>25</v>
      </c>
      <c r="C45" s="134">
        <v>2244100</v>
      </c>
      <c r="D45" s="135">
        <v>534700</v>
      </c>
      <c r="E45" s="136" t="s">
        <v>28</v>
      </c>
      <c r="F45" s="136" t="s">
        <v>24</v>
      </c>
      <c r="G45" s="135">
        <v>2232700</v>
      </c>
      <c r="H45" s="135">
        <v>323300</v>
      </c>
      <c r="I45" s="136" t="s">
        <v>28</v>
      </c>
      <c r="J45" s="137" t="s">
        <v>28</v>
      </c>
      <c r="K45" s="135">
        <v>2425700</v>
      </c>
      <c r="L45" s="135">
        <v>476300</v>
      </c>
      <c r="M45" s="136" t="s">
        <v>28</v>
      </c>
      <c r="N45" s="136" t="s">
        <v>28</v>
      </c>
      <c r="O45" s="135">
        <v>3229600</v>
      </c>
      <c r="P45" s="135">
        <v>1110200</v>
      </c>
      <c r="Q45" s="136" t="s">
        <v>24</v>
      </c>
      <c r="R45" s="137" t="s">
        <v>28</v>
      </c>
      <c r="S45" s="135">
        <v>2189150</v>
      </c>
      <c r="T45" s="135">
        <v>226450</v>
      </c>
      <c r="U45" s="136" t="s">
        <v>24</v>
      </c>
      <c r="V45" s="136" t="s">
        <v>28</v>
      </c>
      <c r="W45" s="135">
        <v>2022700</v>
      </c>
      <c r="X45" s="135">
        <v>150000</v>
      </c>
      <c r="Y45" s="136" t="s">
        <v>28</v>
      </c>
      <c r="Z45" s="137" t="s">
        <v>28</v>
      </c>
      <c r="AA45" s="135">
        <v>3553400</v>
      </c>
      <c r="AB45" s="135">
        <v>958800</v>
      </c>
      <c r="AC45" s="136" t="s">
        <v>24</v>
      </c>
      <c r="AD45" s="136" t="s">
        <v>24</v>
      </c>
      <c r="AE45" s="135">
        <v>762400</v>
      </c>
      <c r="AF45" s="135">
        <v>390100</v>
      </c>
      <c r="AG45" s="136" t="s">
        <v>28</v>
      </c>
      <c r="AH45" s="137" t="s">
        <v>28</v>
      </c>
      <c r="AI45" s="135">
        <v>765600</v>
      </c>
      <c r="AJ45" s="135">
        <v>210900</v>
      </c>
      <c r="AK45" s="136" t="s">
        <v>28</v>
      </c>
      <c r="AL45" s="136" t="s">
        <v>24</v>
      </c>
      <c r="AM45" s="134">
        <v>960400</v>
      </c>
      <c r="AN45" s="135">
        <v>182600</v>
      </c>
      <c r="AO45" s="136" t="s">
        <v>28</v>
      </c>
      <c r="AP45" s="137" t="s">
        <v>28</v>
      </c>
      <c r="AQ45" s="134">
        <v>1922500</v>
      </c>
      <c r="AR45" s="135">
        <v>150500</v>
      </c>
      <c r="AS45" s="136">
        <v>7.8</v>
      </c>
      <c r="AT45" s="138">
        <v>0</v>
      </c>
      <c r="AU45" s="134">
        <v>2763500</v>
      </c>
      <c r="AV45" s="135">
        <v>490900</v>
      </c>
      <c r="AW45" s="139">
        <f t="shared" si="26"/>
        <v>17.7637054459924</v>
      </c>
      <c r="AX45" s="140" t="s">
        <v>40</v>
      </c>
      <c r="AY45" s="107">
        <v>3111400</v>
      </c>
      <c r="AZ45" s="108">
        <v>50000</v>
      </c>
      <c r="BA45" s="109">
        <v>1.61</v>
      </c>
      <c r="BB45" s="141" t="s">
        <v>40</v>
      </c>
      <c r="BC45" s="107">
        <v>3116200</v>
      </c>
      <c r="BD45" s="108">
        <v>202900</v>
      </c>
      <c r="BE45" s="109">
        <f t="shared" si="27"/>
        <v>6.5111353571657791</v>
      </c>
      <c r="BF45" s="120">
        <v>0</v>
      </c>
      <c r="BG45" s="122">
        <v>4154700</v>
      </c>
      <c r="BH45" s="123">
        <v>1257300</v>
      </c>
      <c r="BI45" s="124">
        <v>30.26</v>
      </c>
      <c r="BJ45" s="125" t="s">
        <v>40</v>
      </c>
      <c r="BK45" s="122">
        <v>3836900</v>
      </c>
      <c r="BL45" s="123">
        <v>1025900</v>
      </c>
      <c r="BM45" s="126">
        <f t="shared" si="28"/>
        <v>26.737730980739659</v>
      </c>
      <c r="BN45" s="127" t="s">
        <v>36</v>
      </c>
      <c r="BO45" s="122">
        <v>2725100</v>
      </c>
      <c r="BP45" s="123">
        <v>620800</v>
      </c>
      <c r="BQ45" s="126">
        <f t="shared" si="45"/>
        <v>22.780815382921727</v>
      </c>
      <c r="BR45" s="127" t="s">
        <v>40</v>
      </c>
      <c r="BS45" s="122">
        <v>2141500</v>
      </c>
      <c r="BT45" s="123">
        <v>1216900</v>
      </c>
      <c r="BU45" s="126">
        <f t="shared" si="33"/>
        <v>56.824655615222973</v>
      </c>
      <c r="BV45" s="127" t="s">
        <v>40</v>
      </c>
      <c r="BW45" s="122">
        <v>1148300</v>
      </c>
      <c r="BX45" s="123">
        <v>363000</v>
      </c>
      <c r="BY45" s="126">
        <f t="shared" si="34"/>
        <v>31.611948097187149</v>
      </c>
      <c r="BZ45" s="127" t="s">
        <v>40</v>
      </c>
      <c r="CA45" s="122">
        <v>981000</v>
      </c>
      <c r="CB45" s="123">
        <v>171900</v>
      </c>
      <c r="CC45" s="126">
        <f t="shared" si="35"/>
        <v>17.522935779816514</v>
      </c>
      <c r="CD45" s="127" t="s">
        <v>40</v>
      </c>
      <c r="CE45" s="128">
        <v>1482892</v>
      </c>
      <c r="CF45" s="129">
        <v>595360</v>
      </c>
      <c r="CG45" s="130">
        <f t="shared" si="36"/>
        <v>40.148574542178395</v>
      </c>
      <c r="CH45" s="747" t="s">
        <v>37</v>
      </c>
      <c r="CI45" s="128">
        <v>2335332</v>
      </c>
      <c r="CJ45" s="129">
        <v>1570300</v>
      </c>
      <c r="CK45" s="130">
        <f t="shared" si="38"/>
        <v>67.240974730787741</v>
      </c>
      <c r="CL45" s="747" t="s">
        <v>37</v>
      </c>
      <c r="CM45" s="128">
        <v>2938982</v>
      </c>
      <c r="CN45" s="129">
        <v>1999350</v>
      </c>
      <c r="CO45" s="130">
        <f t="shared" si="40"/>
        <v>68.028657541965202</v>
      </c>
      <c r="CP45" s="747" t="s">
        <v>37</v>
      </c>
      <c r="CQ45" s="128">
        <v>2027200</v>
      </c>
      <c r="CR45" s="129">
        <v>369100</v>
      </c>
      <c r="CS45" s="130">
        <f t="shared" si="42"/>
        <v>18.207379636937649</v>
      </c>
      <c r="CT45" s="747" t="s">
        <v>37</v>
      </c>
      <c r="CU45" s="128">
        <v>2296900</v>
      </c>
      <c r="CV45" s="129">
        <v>887696</v>
      </c>
      <c r="CW45" s="130">
        <f t="shared" si="44"/>
        <v>38.647568461839867</v>
      </c>
      <c r="CX45" s="747" t="s">
        <v>37</v>
      </c>
    </row>
    <row r="46" spans="1:102" ht="36" customHeight="1">
      <c r="A46" s="142" t="s">
        <v>30</v>
      </c>
      <c r="B46" s="143"/>
      <c r="C46" s="144">
        <f>SUM(C47:C49)</f>
        <v>770110710</v>
      </c>
      <c r="D46" s="145">
        <v>640550113</v>
      </c>
      <c r="E46" s="146">
        <f t="shared" ref="E46:E59" si="50">D46/C46*100</f>
        <v>83.176367330354367</v>
      </c>
      <c r="F46" s="146">
        <f t="shared" ref="F46:F59" si="51">D46/$D$27*100</f>
        <v>44.771654857058778</v>
      </c>
      <c r="G46" s="145">
        <f>SUM(G47:G49)</f>
        <v>845600537</v>
      </c>
      <c r="H46" s="145">
        <f>SUM(H47:H49)</f>
        <v>681313450</v>
      </c>
      <c r="I46" s="146">
        <f t="shared" ref="I46:I59" si="52">H46/G46*100</f>
        <v>80.571548880177687</v>
      </c>
      <c r="J46" s="147">
        <f t="shared" ref="J46:J59" si="53">H46/$H$27*100</f>
        <v>43.387856265983231</v>
      </c>
      <c r="K46" s="145">
        <f>SUM(K47:K49)</f>
        <v>938193707</v>
      </c>
      <c r="L46" s="145">
        <f>SUM(L47:L49)</f>
        <v>739918676</v>
      </c>
      <c r="M46" s="146">
        <f t="shared" ref="M46:M64" si="54">L46/K46*100</f>
        <v>78.866301327685193</v>
      </c>
      <c r="N46" s="146">
        <f t="shared" ref="N46:N64" si="55">L46/$L$27*100</f>
        <v>48.940681964409677</v>
      </c>
      <c r="O46" s="145">
        <f>SUM(O47:O49)</f>
        <v>1127802261</v>
      </c>
      <c r="P46" s="145">
        <f>SUM(P47:P49)</f>
        <v>896357075</v>
      </c>
      <c r="Q46" s="146">
        <f t="shared" ref="Q46:Q64" si="56">P46/O46*100</f>
        <v>79.478212271468394</v>
      </c>
      <c r="R46" s="147">
        <f t="shared" ref="R46:R64" si="57">P46/$P$27*100</f>
        <v>51.342016094895918</v>
      </c>
      <c r="S46" s="145">
        <f>SUM(S47:S49)</f>
        <v>1204635942</v>
      </c>
      <c r="T46" s="145">
        <f>SUM(T47:T49)</f>
        <v>945586705</v>
      </c>
      <c r="U46" s="146">
        <f t="shared" ref="U46:U64" si="58">T46/S46*100</f>
        <v>78.49564105069679</v>
      </c>
      <c r="V46" s="146">
        <f t="shared" ref="V46:V64" si="59">T46/$T$27*100</f>
        <v>52.751900550058316</v>
      </c>
      <c r="W46" s="145">
        <f>SUM(W47:W49)</f>
        <v>1218309897</v>
      </c>
      <c r="X46" s="145">
        <f>SUM(X47:X49)</f>
        <v>929929117</v>
      </c>
      <c r="Y46" s="146">
        <f t="shared" ref="Y46:Y64" si="60">X46/W46*100</f>
        <v>76.329439602344465</v>
      </c>
      <c r="Z46" s="147">
        <f t="shared" ref="Z46:Z64" si="61">X46/$X$27*100</f>
        <v>48.280385709461811</v>
      </c>
      <c r="AA46" s="145">
        <f>SUM(AA47:AA49)</f>
        <v>1278034550</v>
      </c>
      <c r="AB46" s="145">
        <f>SUM(AB47:AB49)</f>
        <v>987801980</v>
      </c>
      <c r="AC46" s="146">
        <f t="shared" ref="AC46:AC64" si="62">AB46/AA46*100</f>
        <v>77.290710176810165</v>
      </c>
      <c r="AD46" s="146">
        <f t="shared" ref="AD46:AD64" si="63">AB46/$AB$27*100</f>
        <v>51.029913082547459</v>
      </c>
      <c r="AE46" s="145">
        <f>SUM(AE47:AE49)</f>
        <v>1350633110</v>
      </c>
      <c r="AF46" s="145">
        <f>SUM(AF47:AF49)</f>
        <v>1042800900</v>
      </c>
      <c r="AG46" s="146">
        <f t="shared" ref="AG46:AG64" si="64">AF46/AE46*100</f>
        <v>77.208302704795969</v>
      </c>
      <c r="AH46" s="147">
        <f t="shared" ref="AH46:AH64" si="65">AF46/$AF$27*100</f>
        <v>50.850799905652444</v>
      </c>
      <c r="AI46" s="145">
        <f>SUM(AI47:AI49)</f>
        <v>1347802910</v>
      </c>
      <c r="AJ46" s="145">
        <f>SUM(AJ47:AJ49)</f>
        <v>1025045500</v>
      </c>
      <c r="AK46" s="146">
        <f t="shared" ref="AK46:AK64" si="66">AJ46/AI46*100</f>
        <v>76.053070697109561</v>
      </c>
      <c r="AL46" s="146">
        <f t="shared" ref="AL46:AL64" si="67">AJ46/$AJ$27*100</f>
        <v>49.355153467419029</v>
      </c>
      <c r="AM46" s="144">
        <f>SUM(AM47:AM49)</f>
        <v>1409766340</v>
      </c>
      <c r="AN46" s="145">
        <f>SUM(AN47:AN49)</f>
        <v>1087541690</v>
      </c>
      <c r="AO46" s="146">
        <f t="shared" ref="AO46:AO64" si="68">AN46/AM46*100</f>
        <v>77.143400231842676</v>
      </c>
      <c r="AP46" s="147">
        <f t="shared" ref="AP46:AP64" si="69">AN46/$AN$27*100</f>
        <v>51.096369729084593</v>
      </c>
      <c r="AQ46" s="144">
        <v>1459438600</v>
      </c>
      <c r="AR46" s="145">
        <v>1087058565</v>
      </c>
      <c r="AS46" s="146">
        <f t="shared" ref="AS46:AS58" si="70">AR46/AQ46*100</f>
        <v>74.484706996238145</v>
      </c>
      <c r="AT46" s="148">
        <v>50.1</v>
      </c>
      <c r="AU46" s="144">
        <v>1518457985</v>
      </c>
      <c r="AV46" s="145">
        <v>1147317551</v>
      </c>
      <c r="AW46" s="149">
        <f t="shared" si="26"/>
        <v>75.558070248483034</v>
      </c>
      <c r="AX46" s="150">
        <f t="shared" ref="AX46:AX52" si="71">AV46/$AV$61*100</f>
        <v>51.041511285519917</v>
      </c>
      <c r="AY46" s="151">
        <v>1556106444</v>
      </c>
      <c r="AZ46" s="152">
        <v>1208969963</v>
      </c>
      <c r="BA46" s="153">
        <v>77.69</v>
      </c>
      <c r="BB46" s="150">
        <f t="shared" ref="BB46:BB52" si="72">AZ46/$AZ$61*100</f>
        <v>52.579058844403249</v>
      </c>
      <c r="BC46" s="151">
        <v>1648470637</v>
      </c>
      <c r="BD46" s="152">
        <v>1325500157</v>
      </c>
      <c r="BE46" s="153">
        <f t="shared" si="27"/>
        <v>80.407871832781694</v>
      </c>
      <c r="BF46" s="150">
        <f t="shared" ref="BF46:BF52" si="73">BD46/$BD$61*100</f>
        <v>52.837203062592529</v>
      </c>
      <c r="BG46" s="154">
        <v>1712928326</v>
      </c>
      <c r="BH46" s="155">
        <v>1416087589</v>
      </c>
      <c r="BI46" s="156">
        <v>82.67</v>
      </c>
      <c r="BJ46" s="143">
        <v>50.31</v>
      </c>
      <c r="BK46" s="154">
        <v>1766237072</v>
      </c>
      <c r="BL46" s="155">
        <v>1483183913</v>
      </c>
      <c r="BM46" s="157">
        <f t="shared" si="28"/>
        <v>83.974226139445449</v>
      </c>
      <c r="BN46" s="158">
        <f>BL46/BL61*100</f>
        <v>51.092749629596454</v>
      </c>
      <c r="BO46" s="154">
        <v>1879606072</v>
      </c>
      <c r="BP46" s="155">
        <v>1598283616</v>
      </c>
      <c r="BQ46" s="157">
        <f t="shared" si="45"/>
        <v>85.03290342637284</v>
      </c>
      <c r="BR46" s="158">
        <v>52.24</v>
      </c>
      <c r="BS46" s="154">
        <f>BS47+BS48+BS49</f>
        <v>1986542356</v>
      </c>
      <c r="BT46" s="155">
        <f>BT47+BT48+BT49</f>
        <v>1695920053</v>
      </c>
      <c r="BU46" s="157">
        <f t="shared" si="33"/>
        <v>85.370445179674789</v>
      </c>
      <c r="BV46" s="158">
        <v>54.25</v>
      </c>
      <c r="BW46" s="154">
        <f>BW47+BW48+BW49</f>
        <v>2089269903</v>
      </c>
      <c r="BX46" s="155">
        <f>BX47+BX48+BX49</f>
        <v>1795056628</v>
      </c>
      <c r="BY46" s="157">
        <f t="shared" si="34"/>
        <v>85.917890523501214</v>
      </c>
      <c r="BZ46" s="158">
        <v>55.48</v>
      </c>
      <c r="CA46" s="154">
        <f>CA47+CA48+CA49</f>
        <v>2078999375</v>
      </c>
      <c r="CB46" s="155">
        <f>CB47+CB48+CB49</f>
        <v>1799241411</v>
      </c>
      <c r="CC46" s="157">
        <f t="shared" si="35"/>
        <v>86.543624429901527</v>
      </c>
      <c r="CD46" s="158">
        <v>53.83</v>
      </c>
      <c r="CE46" s="748">
        <f>SUM(CE47:CE49)</f>
        <v>2330422353</v>
      </c>
      <c r="CF46" s="749">
        <f>SUM(CF47:CF49)</f>
        <v>2237561201</v>
      </c>
      <c r="CG46" s="750">
        <f t="shared" si="36"/>
        <v>96.015265135074856</v>
      </c>
      <c r="CH46" s="751">
        <f>CF46/CF$61*100</f>
        <v>52.00471767758814</v>
      </c>
      <c r="CI46" s="752">
        <f t="shared" ref="CI46:CJ46" si="74">SUM(CI47:CI49)</f>
        <v>2411706282</v>
      </c>
      <c r="CJ46" s="753">
        <f t="shared" si="74"/>
        <v>2331817341</v>
      </c>
      <c r="CK46" s="750">
        <f t="shared" si="38"/>
        <v>96.687451469681079</v>
      </c>
      <c r="CL46" s="751">
        <f>CJ46/CJ$61*100</f>
        <v>53.668220617770857</v>
      </c>
      <c r="CM46" s="752">
        <f t="shared" ref="CM46:CN46" si="75">SUM(CM47:CM49)</f>
        <v>2502408441</v>
      </c>
      <c r="CN46" s="753">
        <f t="shared" si="75"/>
        <v>2436749536</v>
      </c>
      <c r="CO46" s="750">
        <f t="shared" si="40"/>
        <v>97.376171534421388</v>
      </c>
      <c r="CP46" s="751">
        <f>CN46/CN$61*100</f>
        <v>54.394333738128523</v>
      </c>
      <c r="CQ46" s="752">
        <f t="shared" ref="CQ46:CR46" si="76">SUM(CQ47:CQ49)</f>
        <v>2574862223</v>
      </c>
      <c r="CR46" s="753">
        <f t="shared" si="76"/>
        <v>2506482790</v>
      </c>
      <c r="CS46" s="750">
        <f t="shared" si="42"/>
        <v>97.344345946388913</v>
      </c>
      <c r="CT46" s="751">
        <f>CR46/CR$61*100</f>
        <v>55.295442900686588</v>
      </c>
      <c r="CU46" s="752">
        <f t="shared" ref="CU46:CV46" si="77">SUM(CU47:CU49)</f>
        <v>2709730638</v>
      </c>
      <c r="CV46" s="753">
        <f t="shared" si="77"/>
        <v>2646592125</v>
      </c>
      <c r="CW46" s="750">
        <f t="shared" si="44"/>
        <v>97.669933973710343</v>
      </c>
      <c r="CX46" s="751">
        <f>CV46/CV$61*100</f>
        <v>55.193761808050809</v>
      </c>
    </row>
    <row r="47" spans="1:102" ht="36" customHeight="1">
      <c r="A47" s="99"/>
      <c r="B47" s="131" t="s">
        <v>22</v>
      </c>
      <c r="C47" s="101">
        <v>662336300</v>
      </c>
      <c r="D47" s="102">
        <v>608730900</v>
      </c>
      <c r="E47" s="103">
        <f t="shared" si="50"/>
        <v>91.906619039300736</v>
      </c>
      <c r="F47" s="103">
        <f t="shared" si="51"/>
        <v>42.547630860579929</v>
      </c>
      <c r="G47" s="102">
        <v>715021300</v>
      </c>
      <c r="H47" s="102">
        <v>651396600</v>
      </c>
      <c r="I47" s="103">
        <f t="shared" si="52"/>
        <v>91.101705641496281</v>
      </c>
      <c r="J47" s="104">
        <f t="shared" si="53"/>
        <v>41.4826715265201</v>
      </c>
      <c r="K47" s="102">
        <v>774325800</v>
      </c>
      <c r="L47" s="102">
        <v>706280200</v>
      </c>
      <c r="M47" s="103">
        <f t="shared" si="54"/>
        <v>91.212277829306473</v>
      </c>
      <c r="N47" s="103">
        <f t="shared" si="55"/>
        <v>46.715721290916115</v>
      </c>
      <c r="O47" s="102">
        <v>933378400</v>
      </c>
      <c r="P47" s="102">
        <v>852487000</v>
      </c>
      <c r="Q47" s="103">
        <f t="shared" si="56"/>
        <v>91.33348275468984</v>
      </c>
      <c r="R47" s="104">
        <f t="shared" si="57"/>
        <v>48.829202664227914</v>
      </c>
      <c r="S47" s="102">
        <v>977339500</v>
      </c>
      <c r="T47" s="102">
        <v>895335583</v>
      </c>
      <c r="U47" s="103">
        <f t="shared" si="58"/>
        <v>91.609474803791315</v>
      </c>
      <c r="V47" s="103">
        <f t="shared" si="59"/>
        <v>49.948517025040537</v>
      </c>
      <c r="W47" s="102">
        <v>973141300</v>
      </c>
      <c r="X47" s="102">
        <v>887881000</v>
      </c>
      <c r="Y47" s="103">
        <f t="shared" si="60"/>
        <v>91.238651570948633</v>
      </c>
      <c r="Z47" s="104">
        <f t="shared" si="61"/>
        <v>46.0973168389378</v>
      </c>
      <c r="AA47" s="102">
        <v>1022021800</v>
      </c>
      <c r="AB47" s="102">
        <v>937987000</v>
      </c>
      <c r="AC47" s="103">
        <f t="shared" si="62"/>
        <v>91.777592219657151</v>
      </c>
      <c r="AD47" s="103">
        <f t="shared" si="63"/>
        <v>48.456468048949901</v>
      </c>
      <c r="AE47" s="102">
        <v>1073827900</v>
      </c>
      <c r="AF47" s="102">
        <v>984654600</v>
      </c>
      <c r="AG47" s="103">
        <f t="shared" si="64"/>
        <v>91.695754971536871</v>
      </c>
      <c r="AH47" s="104">
        <f t="shared" si="65"/>
        <v>48.015372868186283</v>
      </c>
      <c r="AI47" s="102">
        <v>1054745600</v>
      </c>
      <c r="AJ47" s="102">
        <v>962616650</v>
      </c>
      <c r="AK47" s="103">
        <f t="shared" si="66"/>
        <v>91.265291839093706</v>
      </c>
      <c r="AL47" s="103">
        <f t="shared" si="67"/>
        <v>46.34925229274485</v>
      </c>
      <c r="AM47" s="101">
        <v>1104912900</v>
      </c>
      <c r="AN47" s="102">
        <v>1014730400</v>
      </c>
      <c r="AO47" s="103">
        <f t="shared" si="68"/>
        <v>91.838044428660396</v>
      </c>
      <c r="AP47" s="104">
        <f t="shared" si="69"/>
        <v>47.67545021077941</v>
      </c>
      <c r="AQ47" s="101">
        <v>1127927000</v>
      </c>
      <c r="AR47" s="102">
        <v>1024772065</v>
      </c>
      <c r="AS47" s="103">
        <f t="shared" si="70"/>
        <v>90.8544670887389</v>
      </c>
      <c r="AT47" s="104">
        <v>47.2</v>
      </c>
      <c r="AU47" s="101">
        <v>1168817300</v>
      </c>
      <c r="AV47" s="102">
        <v>1075574800</v>
      </c>
      <c r="AW47" s="105">
        <f t="shared" si="26"/>
        <v>92.022491453540255</v>
      </c>
      <c r="AX47" s="106">
        <f t="shared" si="71"/>
        <v>47.849841785102107</v>
      </c>
      <c r="AY47" s="107">
        <v>1219168100</v>
      </c>
      <c r="AZ47" s="108">
        <v>1130171884</v>
      </c>
      <c r="BA47" s="109">
        <v>92.7</v>
      </c>
      <c r="BB47" s="106">
        <f t="shared" si="72"/>
        <v>49.152068133826816</v>
      </c>
      <c r="BC47" s="107">
        <v>1324649700</v>
      </c>
      <c r="BD47" s="108">
        <v>1238974000</v>
      </c>
      <c r="BE47" s="109">
        <f t="shared" si="27"/>
        <v>93.532199493949236</v>
      </c>
      <c r="BF47" s="120">
        <f t="shared" si="73"/>
        <v>49.388089832774362</v>
      </c>
      <c r="BG47" s="110">
        <v>1418235900</v>
      </c>
      <c r="BH47" s="111">
        <v>1332889300</v>
      </c>
      <c r="BI47" s="112">
        <v>93.98</v>
      </c>
      <c r="BJ47" s="113">
        <v>47.35</v>
      </c>
      <c r="BK47" s="110">
        <v>1512121100</v>
      </c>
      <c r="BL47" s="111">
        <v>1419185713</v>
      </c>
      <c r="BM47" s="114">
        <f t="shared" si="28"/>
        <v>93.853971947088098</v>
      </c>
      <c r="BN47" s="115">
        <f>BL47/BL61*100</f>
        <v>48.8881383331248</v>
      </c>
      <c r="BO47" s="110">
        <v>1616393700</v>
      </c>
      <c r="BP47" s="111">
        <v>1525920000</v>
      </c>
      <c r="BQ47" s="114">
        <f>BP47/BO47*100</f>
        <v>94.402743589015472</v>
      </c>
      <c r="BR47" s="115">
        <f>BP47/BP61*100</f>
        <v>49.865596137056528</v>
      </c>
      <c r="BS47" s="110">
        <v>1714239200</v>
      </c>
      <c r="BT47" s="111">
        <v>1619775800</v>
      </c>
      <c r="BU47" s="114">
        <f t="shared" si="33"/>
        <v>94.489485481372725</v>
      </c>
      <c r="BV47" s="115">
        <f>BT47/BT61*100</f>
        <v>51.806825751826359</v>
      </c>
      <c r="BW47" s="110">
        <v>1806377900</v>
      </c>
      <c r="BX47" s="111">
        <v>1714296858</v>
      </c>
      <c r="BY47" s="114">
        <f t="shared" si="34"/>
        <v>94.90244859616584</v>
      </c>
      <c r="BZ47" s="115">
        <f>BX47/BX61*100</f>
        <v>52.992701533960314</v>
      </c>
      <c r="CA47" s="110">
        <v>1789932500</v>
      </c>
      <c r="CB47" s="111">
        <v>1709939000</v>
      </c>
      <c r="CC47" s="114">
        <f t="shared" si="35"/>
        <v>95.530920858747464</v>
      </c>
      <c r="CD47" s="115">
        <f>CB47/CB61*100</f>
        <v>51.163164682924709</v>
      </c>
      <c r="CE47" s="744">
        <v>2216044900</v>
      </c>
      <c r="CF47" s="745">
        <v>2176208884</v>
      </c>
      <c r="CG47" s="742">
        <f t="shared" si="36"/>
        <v>98.202382271225645</v>
      </c>
      <c r="CH47" s="743">
        <f>CF47/CF61*100</f>
        <v>50.578785764295688</v>
      </c>
      <c r="CI47" s="744">
        <v>2323833900</v>
      </c>
      <c r="CJ47" s="745">
        <v>2279891481</v>
      </c>
      <c r="CK47" s="742">
        <f t="shared" si="38"/>
        <v>98.109055083498006</v>
      </c>
      <c r="CL47" s="743">
        <f>CJ47/CJ61*100</f>
        <v>52.4731147828291</v>
      </c>
      <c r="CM47" s="744">
        <v>2420282500</v>
      </c>
      <c r="CN47" s="745">
        <v>2388362885</v>
      </c>
      <c r="CO47" s="742">
        <f t="shared" si="40"/>
        <v>98.681161599937198</v>
      </c>
      <c r="CP47" s="743">
        <f>CN47/CN61*100</f>
        <v>53.314222875653591</v>
      </c>
      <c r="CQ47" s="744">
        <v>2503190000</v>
      </c>
      <c r="CR47" s="745">
        <v>2467833008</v>
      </c>
      <c r="CS47" s="742">
        <f t="shared" si="42"/>
        <v>98.587522641109942</v>
      </c>
      <c r="CT47" s="743">
        <f>CR47/CR61*100</f>
        <v>54.442791199972142</v>
      </c>
      <c r="CU47" s="744">
        <v>2637152200</v>
      </c>
      <c r="CV47" s="745">
        <v>2605846542</v>
      </c>
      <c r="CW47" s="742">
        <f t="shared" si="44"/>
        <v>98.812899081061758</v>
      </c>
      <c r="CX47" s="743">
        <f>CV47/CV61*100</f>
        <v>54.344026791616365</v>
      </c>
    </row>
    <row r="48" spans="1:102" ht="36" customHeight="1">
      <c r="A48" s="99"/>
      <c r="B48" s="131" t="s">
        <v>26</v>
      </c>
      <c r="C48" s="101">
        <v>102932810</v>
      </c>
      <c r="D48" s="102">
        <v>26977613</v>
      </c>
      <c r="E48" s="103">
        <f t="shared" si="50"/>
        <v>26.208954171172437</v>
      </c>
      <c r="F48" s="103">
        <f t="shared" si="51"/>
        <v>1.8856173054852026</v>
      </c>
      <c r="G48" s="102">
        <v>125737037</v>
      </c>
      <c r="H48" s="102">
        <v>25074650</v>
      </c>
      <c r="I48" s="103">
        <f t="shared" si="52"/>
        <v>19.942135267590249</v>
      </c>
      <c r="J48" s="104">
        <f t="shared" si="53"/>
        <v>1.5968205385052014</v>
      </c>
      <c r="K48" s="102">
        <v>159028007</v>
      </c>
      <c r="L48" s="102">
        <v>28798576</v>
      </c>
      <c r="M48" s="103">
        <f t="shared" si="54"/>
        <v>18.109122124633053</v>
      </c>
      <c r="N48" s="103">
        <f t="shared" si="55"/>
        <v>1.9048335915282149</v>
      </c>
      <c r="O48" s="102">
        <v>189668461</v>
      </c>
      <c r="P48" s="102">
        <v>39114675</v>
      </c>
      <c r="Q48" s="103">
        <f t="shared" si="56"/>
        <v>20.622656394096012</v>
      </c>
      <c r="R48" s="104">
        <f t="shared" si="57"/>
        <v>2.2404311065393476</v>
      </c>
      <c r="S48" s="102">
        <v>222531742</v>
      </c>
      <c r="T48" s="102">
        <v>45486422</v>
      </c>
      <c r="U48" s="103">
        <f t="shared" si="58"/>
        <v>20.440419686284574</v>
      </c>
      <c r="V48" s="103">
        <f t="shared" si="59"/>
        <v>2.5375729132337841</v>
      </c>
      <c r="W48" s="102">
        <v>240393997</v>
      </c>
      <c r="X48" s="102">
        <v>37273517</v>
      </c>
      <c r="Y48" s="103">
        <f t="shared" si="60"/>
        <v>15.505177943357712</v>
      </c>
      <c r="Z48" s="104">
        <f t="shared" si="61"/>
        <v>1.9351795148792852</v>
      </c>
      <c r="AA48" s="102">
        <v>251203150</v>
      </c>
      <c r="AB48" s="102">
        <v>45005380</v>
      </c>
      <c r="AC48" s="103">
        <f t="shared" si="62"/>
        <v>17.915929796262507</v>
      </c>
      <c r="AD48" s="103">
        <f t="shared" si="63"/>
        <v>2.3249807918455678</v>
      </c>
      <c r="AE48" s="102">
        <v>271962910</v>
      </c>
      <c r="AF48" s="102">
        <v>53304000</v>
      </c>
      <c r="AG48" s="103">
        <f t="shared" si="64"/>
        <v>19.59973144867438</v>
      </c>
      <c r="AH48" s="104">
        <f t="shared" si="65"/>
        <v>2.5992987138493051</v>
      </c>
      <c r="AI48" s="102">
        <v>281892810</v>
      </c>
      <c r="AJ48" s="102">
        <v>51264350</v>
      </c>
      <c r="AK48" s="103">
        <f t="shared" si="66"/>
        <v>18.185760041201476</v>
      </c>
      <c r="AL48" s="103">
        <f t="shared" si="67"/>
        <v>2.4683390753459067</v>
      </c>
      <c r="AM48" s="101">
        <v>293654940</v>
      </c>
      <c r="AN48" s="102">
        <v>61612790</v>
      </c>
      <c r="AO48" s="103">
        <f t="shared" si="68"/>
        <v>20.981356554056269</v>
      </c>
      <c r="AP48" s="104">
        <f t="shared" si="69"/>
        <v>2.8947762893397178</v>
      </c>
      <c r="AQ48" s="101">
        <v>321583000</v>
      </c>
      <c r="AR48" s="102">
        <v>52357900</v>
      </c>
      <c r="AS48" s="103">
        <f t="shared" si="70"/>
        <v>16.281302183262174</v>
      </c>
      <c r="AT48" s="104">
        <f>AR48/$AR$27*100</f>
        <v>2.3819570431920161</v>
      </c>
      <c r="AU48" s="101">
        <v>339899385</v>
      </c>
      <c r="AV48" s="102">
        <v>62001451</v>
      </c>
      <c r="AW48" s="105">
        <f t="shared" si="26"/>
        <v>18.241118912292237</v>
      </c>
      <c r="AX48" s="120">
        <f t="shared" si="71"/>
        <v>2.7583015340232602</v>
      </c>
      <c r="AY48" s="107">
        <v>327251144</v>
      </c>
      <c r="AZ48" s="108">
        <v>69110879</v>
      </c>
      <c r="BA48" s="109">
        <v>21.12</v>
      </c>
      <c r="BB48" s="120">
        <f t="shared" si="72"/>
        <v>3.0056867291494758</v>
      </c>
      <c r="BC48" s="107">
        <v>314477537</v>
      </c>
      <c r="BD48" s="108">
        <v>77182757</v>
      </c>
      <c r="BE48" s="109">
        <f t="shared" si="27"/>
        <v>24.543170153358204</v>
      </c>
      <c r="BF48" s="120">
        <f t="shared" si="73"/>
        <v>3.0766658027183738</v>
      </c>
      <c r="BG48" s="122">
        <v>285747826</v>
      </c>
      <c r="BH48" s="123">
        <v>74253689</v>
      </c>
      <c r="BI48" s="124">
        <v>25.99</v>
      </c>
      <c r="BJ48" s="132">
        <v>2.64</v>
      </c>
      <c r="BK48" s="122">
        <v>245991672</v>
      </c>
      <c r="BL48" s="123">
        <v>55873900</v>
      </c>
      <c r="BM48" s="126">
        <f t="shared" si="28"/>
        <v>22.713736422751744</v>
      </c>
      <c r="BN48" s="116">
        <f>BL48/BL61*100</f>
        <v>1.9247452446776299</v>
      </c>
      <c r="BO48" s="122">
        <v>255030572</v>
      </c>
      <c r="BP48" s="123">
        <v>64181816</v>
      </c>
      <c r="BQ48" s="126">
        <f t="shared" si="45"/>
        <v>25.166322412514532</v>
      </c>
      <c r="BR48" s="116">
        <f>BP48/BP61*100</f>
        <v>2.0973999397077647</v>
      </c>
      <c r="BS48" s="122">
        <v>263896656</v>
      </c>
      <c r="BT48" s="123">
        <v>67737753</v>
      </c>
      <c r="BU48" s="126">
        <f t="shared" si="33"/>
        <v>25.668287740637378</v>
      </c>
      <c r="BV48" s="116">
        <f>BT48/BT61*100</f>
        <v>2.1665208027501421</v>
      </c>
      <c r="BW48" s="122">
        <v>270761603</v>
      </c>
      <c r="BX48" s="123">
        <v>68629370</v>
      </c>
      <c r="BY48" s="126">
        <f t="shared" si="34"/>
        <v>25.346788185472519</v>
      </c>
      <c r="BZ48" s="116">
        <f>BX48/BX61*100</f>
        <v>2.1214853797939646</v>
      </c>
      <c r="CA48" s="122">
        <v>279981775</v>
      </c>
      <c r="CB48" s="123">
        <v>80217311</v>
      </c>
      <c r="CC48" s="126">
        <f t="shared" si="35"/>
        <v>28.65090450976675</v>
      </c>
      <c r="CD48" s="116">
        <f>CB48/CB61*100</f>
        <v>2.4001859090379178</v>
      </c>
      <c r="CE48" s="128">
        <v>106215753</v>
      </c>
      <c r="CF48" s="129">
        <v>53190617</v>
      </c>
      <c r="CG48" s="130">
        <f t="shared" si="36"/>
        <v>50.077898520382377</v>
      </c>
      <c r="CH48" s="746">
        <f>CF48/CF$61*100</f>
        <v>1.2362401613620579</v>
      </c>
      <c r="CI48" s="128">
        <v>79917982</v>
      </c>
      <c r="CJ48" s="129">
        <v>43971460</v>
      </c>
      <c r="CK48" s="130">
        <f t="shared" si="38"/>
        <v>55.020733631637498</v>
      </c>
      <c r="CL48" s="746">
        <f>CJ48/CJ61*100</f>
        <v>1.0120303913485162</v>
      </c>
      <c r="CM48" s="128">
        <v>74220241</v>
      </c>
      <c r="CN48" s="129">
        <v>40480951</v>
      </c>
      <c r="CO48" s="130">
        <f t="shared" si="40"/>
        <v>54.541659329831603</v>
      </c>
      <c r="CP48" s="746">
        <f>CN48/CN61*100</f>
        <v>0.90363589946358269</v>
      </c>
      <c r="CQ48" s="128">
        <v>63830823</v>
      </c>
      <c r="CR48" s="129">
        <v>30808382</v>
      </c>
      <c r="CS48" s="130">
        <f t="shared" si="42"/>
        <v>48.26568192611272</v>
      </c>
      <c r="CT48" s="746">
        <f>CR48/CR61*100</f>
        <v>0.67966280659901934</v>
      </c>
      <c r="CU48" s="128">
        <v>64676638</v>
      </c>
      <c r="CV48" s="129">
        <v>32843783</v>
      </c>
      <c r="CW48" s="130">
        <f t="shared" si="44"/>
        <v>50.781524852915204</v>
      </c>
      <c r="CX48" s="746">
        <f>CV48/CV61*100</f>
        <v>0.68494571515333469</v>
      </c>
    </row>
    <row r="49" spans="1:102" ht="36" customHeight="1">
      <c r="A49" s="159"/>
      <c r="B49" s="160" t="s">
        <v>31</v>
      </c>
      <c r="C49" s="134">
        <v>4841600</v>
      </c>
      <c r="D49" s="135">
        <v>4841600</v>
      </c>
      <c r="E49" s="161">
        <f t="shared" si="50"/>
        <v>100</v>
      </c>
      <c r="F49" s="161">
        <f t="shared" si="51"/>
        <v>0.33840669099364562</v>
      </c>
      <c r="G49" s="135">
        <v>4842200</v>
      </c>
      <c r="H49" s="135">
        <v>4842200</v>
      </c>
      <c r="I49" s="161">
        <f t="shared" si="52"/>
        <v>100</v>
      </c>
      <c r="J49" s="162">
        <f t="shared" si="53"/>
        <v>0.30836420095793499</v>
      </c>
      <c r="K49" s="135">
        <v>4839900</v>
      </c>
      <c r="L49" s="135">
        <v>4839900</v>
      </c>
      <c r="M49" s="161">
        <f t="shared" si="54"/>
        <v>100</v>
      </c>
      <c r="N49" s="161">
        <f t="shared" si="55"/>
        <v>0.32012708196535156</v>
      </c>
      <c r="O49" s="135">
        <v>4755400</v>
      </c>
      <c r="P49" s="135">
        <v>4755400</v>
      </c>
      <c r="Q49" s="161">
        <f t="shared" si="56"/>
        <v>100</v>
      </c>
      <c r="R49" s="162">
        <f t="shared" si="57"/>
        <v>0.27238232412866048</v>
      </c>
      <c r="S49" s="135">
        <v>4764700</v>
      </c>
      <c r="T49" s="135">
        <v>4764700</v>
      </c>
      <c r="U49" s="161">
        <f t="shared" si="58"/>
        <v>100</v>
      </c>
      <c r="V49" s="161">
        <f t="shared" si="59"/>
        <v>0.2658106117839959</v>
      </c>
      <c r="W49" s="135">
        <v>4774600</v>
      </c>
      <c r="X49" s="135">
        <v>4774600</v>
      </c>
      <c r="Y49" s="161">
        <f t="shared" si="60"/>
        <v>100</v>
      </c>
      <c r="Z49" s="162">
        <f t="shared" si="61"/>
        <v>0.24788935564472314</v>
      </c>
      <c r="AA49" s="135">
        <v>4809600</v>
      </c>
      <c r="AB49" s="135">
        <v>4809600</v>
      </c>
      <c r="AC49" s="161">
        <f t="shared" si="62"/>
        <v>100</v>
      </c>
      <c r="AD49" s="161">
        <f t="shared" si="63"/>
        <v>0.24846424175199597</v>
      </c>
      <c r="AE49" s="135">
        <v>4842300</v>
      </c>
      <c r="AF49" s="135">
        <v>4842300</v>
      </c>
      <c r="AG49" s="161">
        <f t="shared" si="64"/>
        <v>100</v>
      </c>
      <c r="AH49" s="162">
        <f t="shared" si="65"/>
        <v>0.23612832361684846</v>
      </c>
      <c r="AI49" s="135">
        <v>11164500</v>
      </c>
      <c r="AJ49" s="135">
        <v>11164500</v>
      </c>
      <c r="AK49" s="161">
        <f t="shared" si="66"/>
        <v>100</v>
      </c>
      <c r="AL49" s="161">
        <f t="shared" si="67"/>
        <v>0.53756209932827337</v>
      </c>
      <c r="AM49" s="134">
        <v>11198500</v>
      </c>
      <c r="AN49" s="135">
        <v>11198500</v>
      </c>
      <c r="AO49" s="161">
        <f t="shared" si="68"/>
        <v>100</v>
      </c>
      <c r="AP49" s="162">
        <f t="shared" si="69"/>
        <v>0.5261432289654604</v>
      </c>
      <c r="AQ49" s="134">
        <v>9928600</v>
      </c>
      <c r="AR49" s="135">
        <v>9928600</v>
      </c>
      <c r="AS49" s="161">
        <f t="shared" si="70"/>
        <v>100</v>
      </c>
      <c r="AT49" s="162">
        <f>AR49/$AR$27*100</f>
        <v>0.451689214025701</v>
      </c>
      <c r="AU49" s="134">
        <v>9741300</v>
      </c>
      <c r="AV49" s="135">
        <v>9741300</v>
      </c>
      <c r="AW49" s="139">
        <f t="shared" si="26"/>
        <v>100</v>
      </c>
      <c r="AX49" s="140">
        <f t="shared" si="71"/>
        <v>0.43336796639454106</v>
      </c>
      <c r="AY49" s="107">
        <v>9687200</v>
      </c>
      <c r="AZ49" s="108">
        <v>9687200</v>
      </c>
      <c r="BA49" s="109">
        <v>100</v>
      </c>
      <c r="BB49" s="140">
        <f t="shared" si="72"/>
        <v>0.42130398142695891</v>
      </c>
      <c r="BC49" s="107">
        <v>9343400</v>
      </c>
      <c r="BD49" s="108">
        <v>9343400</v>
      </c>
      <c r="BE49" s="109">
        <f t="shared" si="27"/>
        <v>100</v>
      </c>
      <c r="BF49" s="120">
        <f t="shared" si="73"/>
        <v>0.37244742709979706</v>
      </c>
      <c r="BG49" s="122">
        <v>8944600</v>
      </c>
      <c r="BH49" s="123">
        <v>8944600</v>
      </c>
      <c r="BI49" s="126">
        <v>100</v>
      </c>
      <c r="BJ49" s="132">
        <v>0.32</v>
      </c>
      <c r="BK49" s="122">
        <v>8124300</v>
      </c>
      <c r="BL49" s="123">
        <v>8124300</v>
      </c>
      <c r="BM49" s="163">
        <f t="shared" si="28"/>
        <v>100</v>
      </c>
      <c r="BN49" s="116">
        <f>BL49/BL61*100</f>
        <v>0.27986605179403029</v>
      </c>
      <c r="BO49" s="122">
        <v>8181800</v>
      </c>
      <c r="BP49" s="123">
        <v>8181800</v>
      </c>
      <c r="BQ49" s="163">
        <f t="shared" si="45"/>
        <v>100</v>
      </c>
      <c r="BR49" s="116">
        <f>BP49/BP61*100</f>
        <v>0.26737334491596487</v>
      </c>
      <c r="BS49" s="122">
        <v>8406500</v>
      </c>
      <c r="BT49" s="123">
        <v>8406500</v>
      </c>
      <c r="BU49" s="163">
        <f t="shared" si="33"/>
        <v>100</v>
      </c>
      <c r="BV49" s="116">
        <f>BT49/BT61*100</f>
        <v>0.26887306297743691</v>
      </c>
      <c r="BW49" s="122">
        <v>12130400</v>
      </c>
      <c r="BX49" s="123">
        <v>12130400</v>
      </c>
      <c r="BY49" s="163">
        <f t="shared" si="34"/>
        <v>100</v>
      </c>
      <c r="BZ49" s="116">
        <f>BX49/BX61*100</f>
        <v>0.37497745136014954</v>
      </c>
      <c r="CA49" s="122">
        <v>9085100</v>
      </c>
      <c r="CB49" s="123">
        <v>9085100</v>
      </c>
      <c r="CC49" s="163">
        <f t="shared" si="35"/>
        <v>100</v>
      </c>
      <c r="CD49" s="116">
        <f>CB49/CB61*100</f>
        <v>0.27183570142609725</v>
      </c>
      <c r="CE49" s="128">
        <v>8161700</v>
      </c>
      <c r="CF49" s="129">
        <v>8161700</v>
      </c>
      <c r="CG49" s="754">
        <f t="shared" si="36"/>
        <v>100</v>
      </c>
      <c r="CH49" s="746">
        <f>CF49/CF61*100</f>
        <v>0.18969175193039609</v>
      </c>
      <c r="CI49" s="128">
        <v>7954400</v>
      </c>
      <c r="CJ49" s="129">
        <v>7954400</v>
      </c>
      <c r="CK49" s="754">
        <f t="shared" si="38"/>
        <v>100</v>
      </c>
      <c r="CL49" s="746">
        <f>CJ49/CJ61*100</f>
        <v>0.18307544359324521</v>
      </c>
      <c r="CM49" s="128">
        <v>7905700</v>
      </c>
      <c r="CN49" s="129">
        <v>7905700</v>
      </c>
      <c r="CO49" s="754">
        <f t="shared" si="40"/>
        <v>100</v>
      </c>
      <c r="CP49" s="746">
        <f>CN49/CN61*100</f>
        <v>0.17647496301134935</v>
      </c>
      <c r="CQ49" s="128">
        <v>7841400</v>
      </c>
      <c r="CR49" s="129">
        <v>7841400</v>
      </c>
      <c r="CS49" s="754">
        <f t="shared" si="42"/>
        <v>100</v>
      </c>
      <c r="CT49" s="746">
        <f>CR49/CR61*100</f>
        <v>0.17298889411542451</v>
      </c>
      <c r="CU49" s="128">
        <v>7901800</v>
      </c>
      <c r="CV49" s="129">
        <v>7901800</v>
      </c>
      <c r="CW49" s="754">
        <f t="shared" si="44"/>
        <v>100</v>
      </c>
      <c r="CX49" s="746">
        <f>CV49/CV61*100</f>
        <v>0.16478930128111671</v>
      </c>
    </row>
    <row r="50" spans="1:102" ht="36" customHeight="1">
      <c r="A50" s="99" t="s">
        <v>32</v>
      </c>
      <c r="B50" s="164"/>
      <c r="C50" s="144">
        <f>SUM(C51:C52)</f>
        <v>26014925</v>
      </c>
      <c r="D50" s="145">
        <v>21740975</v>
      </c>
      <c r="E50" s="146">
        <f t="shared" si="50"/>
        <v>83.571161554376957</v>
      </c>
      <c r="F50" s="146">
        <f t="shared" si="51"/>
        <v>1.5195991838907745</v>
      </c>
      <c r="G50" s="145">
        <f>SUM(G51:G52)</f>
        <v>28021056</v>
      </c>
      <c r="H50" s="145">
        <f>SUM(H51:H52)</f>
        <v>23412456</v>
      </c>
      <c r="I50" s="146">
        <f t="shared" si="52"/>
        <v>83.553082367773726</v>
      </c>
      <c r="J50" s="147">
        <f t="shared" si="53"/>
        <v>1.4909675946682936</v>
      </c>
      <c r="K50" s="145">
        <f>SUM(K51:K52)</f>
        <v>29367650</v>
      </c>
      <c r="L50" s="145">
        <f>SUM(L51:L52)</f>
        <v>23947850</v>
      </c>
      <c r="M50" s="146">
        <f t="shared" si="54"/>
        <v>81.544999344516839</v>
      </c>
      <c r="N50" s="146">
        <f t="shared" si="55"/>
        <v>1.5839904419190365</v>
      </c>
      <c r="O50" s="145">
        <f>SUM(O51:O52)</f>
        <v>31348400</v>
      </c>
      <c r="P50" s="145">
        <f>SUM(P51:P52)</f>
        <v>25446000</v>
      </c>
      <c r="Q50" s="146">
        <f t="shared" si="56"/>
        <v>81.171606844368455</v>
      </c>
      <c r="R50" s="147">
        <f t="shared" si="57"/>
        <v>1.4575094881141217</v>
      </c>
      <c r="S50" s="145">
        <f>SUM(S51:S52)</f>
        <v>33650250</v>
      </c>
      <c r="T50" s="145">
        <f>SUM(T51:T52)</f>
        <v>27149350</v>
      </c>
      <c r="U50" s="146">
        <f t="shared" si="58"/>
        <v>80.680975624252412</v>
      </c>
      <c r="V50" s="146">
        <f t="shared" si="59"/>
        <v>1.5145938533460299</v>
      </c>
      <c r="W50" s="145">
        <f>SUM(W51:W52)</f>
        <v>36346150</v>
      </c>
      <c r="X50" s="145">
        <f>SUM(X51:X52)</f>
        <v>29639950</v>
      </c>
      <c r="Y50" s="146">
        <f t="shared" si="60"/>
        <v>81.549077412600781</v>
      </c>
      <c r="Z50" s="147">
        <f t="shared" si="61"/>
        <v>1.5388573088513828</v>
      </c>
      <c r="AA50" s="145">
        <f>SUM(AA51:AA52)</f>
        <v>39429950</v>
      </c>
      <c r="AB50" s="145">
        <f>SUM(AB51:AB52)</f>
        <v>31838650</v>
      </c>
      <c r="AC50" s="146">
        <f t="shared" si="62"/>
        <v>80.747376042830382</v>
      </c>
      <c r="AD50" s="146">
        <f t="shared" si="63"/>
        <v>1.6447866830208719</v>
      </c>
      <c r="AE50" s="145">
        <f>SUM(AE51:AE52)</f>
        <v>43663900</v>
      </c>
      <c r="AF50" s="145">
        <f>SUM(AF51:AF52)</f>
        <v>35520900</v>
      </c>
      <c r="AG50" s="146">
        <f t="shared" si="64"/>
        <v>81.350726801774471</v>
      </c>
      <c r="AH50" s="147">
        <f t="shared" si="65"/>
        <v>1.7321294778022245</v>
      </c>
      <c r="AI50" s="145">
        <f>SUM(AI51:AI52)</f>
        <v>48881400</v>
      </c>
      <c r="AJ50" s="145">
        <f>SUM(AJ51:AJ52)</f>
        <v>39868100</v>
      </c>
      <c r="AK50" s="146">
        <f t="shared" si="66"/>
        <v>81.560880007528425</v>
      </c>
      <c r="AL50" s="146">
        <f t="shared" si="67"/>
        <v>1.9196183915293601</v>
      </c>
      <c r="AM50" s="144">
        <f>SUM(AM51:AM52)</f>
        <v>55292000</v>
      </c>
      <c r="AN50" s="145">
        <f>SUM(AN51:AN52)</f>
        <v>45751900</v>
      </c>
      <c r="AO50" s="146">
        <f t="shared" si="68"/>
        <v>82.745966866816175</v>
      </c>
      <c r="AP50" s="147">
        <f t="shared" si="69"/>
        <v>2.149578282565062</v>
      </c>
      <c r="AQ50" s="144">
        <v>70224000</v>
      </c>
      <c r="AR50" s="145">
        <v>58376600</v>
      </c>
      <c r="AS50" s="146">
        <f t="shared" si="70"/>
        <v>83.129129642287538</v>
      </c>
      <c r="AT50" s="147">
        <f>AR50/$AR$27*100</f>
        <v>2.6557702567827022</v>
      </c>
      <c r="AU50" s="144">
        <v>78229800</v>
      </c>
      <c r="AV50" s="145">
        <v>65265000</v>
      </c>
      <c r="AW50" s="149">
        <f t="shared" si="26"/>
        <v>83.427287299724668</v>
      </c>
      <c r="AX50" s="150">
        <f t="shared" si="71"/>
        <v>2.903489300887943</v>
      </c>
      <c r="AY50" s="151">
        <v>85374000</v>
      </c>
      <c r="AZ50" s="152">
        <v>72830600</v>
      </c>
      <c r="BA50" s="153">
        <v>85.31</v>
      </c>
      <c r="BB50" s="150">
        <f t="shared" si="72"/>
        <v>3.1674603342260168</v>
      </c>
      <c r="BC50" s="151">
        <v>92191900</v>
      </c>
      <c r="BD50" s="152">
        <v>78908900</v>
      </c>
      <c r="BE50" s="153">
        <f t="shared" si="27"/>
        <v>85.592009710180619</v>
      </c>
      <c r="BF50" s="150">
        <f t="shared" si="73"/>
        <v>3.1454734657913797</v>
      </c>
      <c r="BG50" s="154">
        <v>97701000</v>
      </c>
      <c r="BH50" s="155">
        <v>83601300</v>
      </c>
      <c r="BI50" s="156">
        <v>85.57</v>
      </c>
      <c r="BJ50" s="143">
        <v>2.97</v>
      </c>
      <c r="BK50" s="154">
        <v>102888000</v>
      </c>
      <c r="BL50" s="155">
        <v>89018300</v>
      </c>
      <c r="BM50" s="157">
        <f t="shared" si="28"/>
        <v>86.519613560376328</v>
      </c>
      <c r="BN50" s="158">
        <f>BL50/BL61*100</f>
        <v>3.0665042106294114</v>
      </c>
      <c r="BO50" s="154">
        <f>BO51+BO52</f>
        <v>109298800</v>
      </c>
      <c r="BP50" s="155">
        <f>BP51+BP52</f>
        <v>95396875</v>
      </c>
      <c r="BQ50" s="157">
        <f t="shared" si="45"/>
        <v>87.280807291571364</v>
      </c>
      <c r="BR50" s="158">
        <f>BP50/BP61*100</f>
        <v>3.117478007685373</v>
      </c>
      <c r="BS50" s="154">
        <f>BS51+BS52</f>
        <v>115574800</v>
      </c>
      <c r="BT50" s="155">
        <f>BT51+BT52</f>
        <v>100663300</v>
      </c>
      <c r="BU50" s="157">
        <f t="shared" si="33"/>
        <v>87.097965992586623</v>
      </c>
      <c r="BV50" s="158">
        <f>BT50/BT61*100</f>
        <v>3.2196098019885357</v>
      </c>
      <c r="BW50" s="154">
        <f>BW51+BW52</f>
        <v>119455400</v>
      </c>
      <c r="BX50" s="155">
        <f>BX51+BX52</f>
        <v>105326486</v>
      </c>
      <c r="BY50" s="157">
        <f t="shared" si="34"/>
        <v>88.17222662181868</v>
      </c>
      <c r="BZ50" s="158">
        <f>BX50/BX61*100</f>
        <v>3.2558742729836174</v>
      </c>
      <c r="CA50" s="154">
        <f>CA51+CA52</f>
        <v>121712214</v>
      </c>
      <c r="CB50" s="155">
        <f>CB51+CB52</f>
        <v>107349303</v>
      </c>
      <c r="CC50" s="157">
        <f t="shared" si="35"/>
        <v>88.199285406146672</v>
      </c>
      <c r="CD50" s="158">
        <f>CB50/CB61*100</f>
        <v>3.2120035088890204</v>
      </c>
      <c r="CE50" s="752">
        <f>SUM(CE51:CE52)</f>
        <v>155887739</v>
      </c>
      <c r="CF50" s="753">
        <f>SUM(CF51:CF52)</f>
        <v>148046824</v>
      </c>
      <c r="CG50" s="750">
        <f t="shared" si="36"/>
        <v>94.970152848262174</v>
      </c>
      <c r="CH50" s="751">
        <f>CF50/CF61*100</f>
        <v>3.4408593077779153</v>
      </c>
      <c r="CI50" s="752">
        <f>SUM(CI51:CI53)</f>
        <v>159746240</v>
      </c>
      <c r="CJ50" s="753">
        <f>SUM(CJ51:CJ53)</f>
        <v>152174585</v>
      </c>
      <c r="CK50" s="750">
        <f t="shared" si="38"/>
        <v>95.260198299503003</v>
      </c>
      <c r="CL50" s="751">
        <f>CJ50/CJ61*100</f>
        <v>3.5023923429162473</v>
      </c>
      <c r="CM50" s="752">
        <f>SUM(CM51:CM53)</f>
        <v>165057388</v>
      </c>
      <c r="CN50" s="753">
        <f>SUM(CN51:CN53)</f>
        <v>159050126</v>
      </c>
      <c r="CO50" s="750">
        <f>CN50/CM50*100</f>
        <v>96.360500991327939</v>
      </c>
      <c r="CP50" s="751">
        <f>CN50/CN61*100</f>
        <v>3.55039592987344</v>
      </c>
      <c r="CQ50" s="752">
        <f>SUM(CQ51:CQ53)</f>
        <v>167440988</v>
      </c>
      <c r="CR50" s="753">
        <f>SUM(CR51:CR53)</f>
        <v>161544649</v>
      </c>
      <c r="CS50" s="750">
        <f t="shared" si="42"/>
        <v>96.478556970769901</v>
      </c>
      <c r="CT50" s="751">
        <f>CR50/CR61*100</f>
        <v>3.5638317367784347</v>
      </c>
      <c r="CU50" s="752">
        <f>SUM(CU51:CU53)</f>
        <v>172839218</v>
      </c>
      <c r="CV50" s="753">
        <f>SUM(CV51:CV53)</f>
        <v>166977535</v>
      </c>
      <c r="CW50" s="750">
        <f t="shared" si="44"/>
        <v>96.608592038411103</v>
      </c>
      <c r="CX50" s="751">
        <f>CV50/CV61*100</f>
        <v>3.4822586400938027</v>
      </c>
    </row>
    <row r="51" spans="1:102" ht="36" customHeight="1">
      <c r="A51" s="99"/>
      <c r="B51" s="100" t="s">
        <v>22</v>
      </c>
      <c r="C51" s="101">
        <v>22897425</v>
      </c>
      <c r="D51" s="102">
        <v>21081875</v>
      </c>
      <c r="E51" s="103">
        <f t="shared" si="50"/>
        <v>92.070942474972625</v>
      </c>
      <c r="F51" s="103">
        <f t="shared" si="51"/>
        <v>1.4735309729617612</v>
      </c>
      <c r="G51" s="102">
        <v>23821506</v>
      </c>
      <c r="H51" s="102">
        <v>22115456</v>
      </c>
      <c r="I51" s="103">
        <f t="shared" si="52"/>
        <v>92.83819419309593</v>
      </c>
      <c r="J51" s="104">
        <f t="shared" si="53"/>
        <v>1.4083711780307235</v>
      </c>
      <c r="K51" s="102">
        <v>24966050</v>
      </c>
      <c r="L51" s="102">
        <v>23011850</v>
      </c>
      <c r="M51" s="103">
        <f t="shared" si="54"/>
        <v>92.172570350536034</v>
      </c>
      <c r="N51" s="103">
        <f t="shared" si="55"/>
        <v>1.522080289081257</v>
      </c>
      <c r="O51" s="102">
        <v>26201000</v>
      </c>
      <c r="P51" s="102">
        <v>24160800</v>
      </c>
      <c r="Q51" s="103">
        <f t="shared" si="56"/>
        <v>92.213274302507543</v>
      </c>
      <c r="R51" s="104">
        <f t="shared" si="57"/>
        <v>1.3838951206644532</v>
      </c>
      <c r="S51" s="102">
        <v>28078050</v>
      </c>
      <c r="T51" s="102">
        <v>25762750</v>
      </c>
      <c r="U51" s="103">
        <f t="shared" si="58"/>
        <v>91.754056994698701</v>
      </c>
      <c r="V51" s="103">
        <f t="shared" si="59"/>
        <v>1.4372389318819947</v>
      </c>
      <c r="W51" s="102">
        <v>30602550</v>
      </c>
      <c r="X51" s="102">
        <v>28095650</v>
      </c>
      <c r="Y51" s="103">
        <f t="shared" si="60"/>
        <v>91.808198989953453</v>
      </c>
      <c r="Z51" s="104">
        <f t="shared" si="61"/>
        <v>1.4586798003853025</v>
      </c>
      <c r="AA51" s="102">
        <v>33193950</v>
      </c>
      <c r="AB51" s="102">
        <v>30488350</v>
      </c>
      <c r="AC51" s="103">
        <f t="shared" si="62"/>
        <v>91.849117083082916</v>
      </c>
      <c r="AD51" s="103">
        <f t="shared" si="63"/>
        <v>1.575030099180694</v>
      </c>
      <c r="AE51" s="102">
        <v>36776300</v>
      </c>
      <c r="AF51" s="102">
        <v>33803300</v>
      </c>
      <c r="AG51" s="103">
        <f t="shared" si="64"/>
        <v>91.915989373591145</v>
      </c>
      <c r="AH51" s="104">
        <f t="shared" si="65"/>
        <v>1.6483729966580782</v>
      </c>
      <c r="AI51" s="102">
        <v>41801800</v>
      </c>
      <c r="AJ51" s="102">
        <v>37968200</v>
      </c>
      <c r="AK51" s="103">
        <f t="shared" si="66"/>
        <v>90.829103052978581</v>
      </c>
      <c r="AL51" s="103">
        <f t="shared" si="67"/>
        <v>1.828139665879865</v>
      </c>
      <c r="AM51" s="101">
        <v>47194500</v>
      </c>
      <c r="AN51" s="102">
        <v>43273800</v>
      </c>
      <c r="AO51" s="103">
        <f t="shared" si="68"/>
        <v>91.692464164256421</v>
      </c>
      <c r="AP51" s="104">
        <f t="shared" si="69"/>
        <v>2.0331488022150768</v>
      </c>
      <c r="AQ51" s="101">
        <v>60852000</v>
      </c>
      <c r="AR51" s="102">
        <v>56297000</v>
      </c>
      <c r="AS51" s="103">
        <f t="shared" si="70"/>
        <v>92.514625649115885</v>
      </c>
      <c r="AT51" s="104">
        <f>AR51/$AR$27*100</f>
        <v>2.5611614610322593</v>
      </c>
      <c r="AU51" s="101">
        <v>67167400</v>
      </c>
      <c r="AV51" s="102">
        <v>62499600</v>
      </c>
      <c r="AW51" s="105">
        <f t="shared" si="26"/>
        <v>93.050497711687512</v>
      </c>
      <c r="AX51" s="106">
        <f t="shared" si="71"/>
        <v>2.7804630339351273</v>
      </c>
      <c r="AY51" s="107">
        <v>74078000</v>
      </c>
      <c r="AZ51" s="108">
        <v>69558000</v>
      </c>
      <c r="BA51" s="109">
        <v>93.9</v>
      </c>
      <c r="BB51" s="106">
        <f t="shared" si="72"/>
        <v>3.0251323746899419</v>
      </c>
      <c r="BC51" s="107">
        <v>80702100</v>
      </c>
      <c r="BD51" s="108">
        <v>75805500</v>
      </c>
      <c r="BE51" s="109">
        <f t="shared" si="27"/>
        <v>93.932499897772175</v>
      </c>
      <c r="BF51" s="120">
        <f t="shared" si="73"/>
        <v>3.0217654638583027</v>
      </c>
      <c r="BG51" s="110">
        <v>86227200</v>
      </c>
      <c r="BH51" s="111">
        <v>81018700</v>
      </c>
      <c r="BI51" s="112">
        <v>93.96</v>
      </c>
      <c r="BJ51" s="113">
        <v>2.88</v>
      </c>
      <c r="BK51" s="110">
        <v>91513500</v>
      </c>
      <c r="BL51" s="111">
        <v>86010700</v>
      </c>
      <c r="BM51" s="114">
        <f t="shared" si="28"/>
        <v>93.986898107929434</v>
      </c>
      <c r="BN51" s="115">
        <f>BL51/BL61*100</f>
        <v>2.9628983446008639</v>
      </c>
      <c r="BO51" s="110">
        <v>96885100</v>
      </c>
      <c r="BP51" s="111">
        <v>91869800</v>
      </c>
      <c r="BQ51" s="114">
        <f t="shared" si="45"/>
        <v>94.823455825508773</v>
      </c>
      <c r="BR51" s="115">
        <f>BP51/BP61*100</f>
        <v>3.0022165932631828</v>
      </c>
      <c r="BS51" s="110">
        <v>102511300</v>
      </c>
      <c r="BT51" s="111">
        <v>97284800</v>
      </c>
      <c r="BU51" s="114">
        <f t="shared" si="33"/>
        <v>94.901537684138233</v>
      </c>
      <c r="BV51" s="115">
        <f>BT51/BT61*100</f>
        <v>3.1115520320165775</v>
      </c>
      <c r="BW51" s="110">
        <v>105768500</v>
      </c>
      <c r="BX51" s="111">
        <v>100863002</v>
      </c>
      <c r="BY51" s="114">
        <f t="shared" si="34"/>
        <v>95.362042574112323</v>
      </c>
      <c r="BZ51" s="115">
        <f>BX51/BX61*100</f>
        <v>3.1178981259062906</v>
      </c>
      <c r="CA51" s="110">
        <v>108701000</v>
      </c>
      <c r="CB51" s="111">
        <v>103600588</v>
      </c>
      <c r="CC51" s="114">
        <f t="shared" si="35"/>
        <v>95.307851813690775</v>
      </c>
      <c r="CD51" s="115">
        <f>CB51/CB61*100</f>
        <v>3.0998380322876042</v>
      </c>
      <c r="CE51" s="744">
        <v>148179600</v>
      </c>
      <c r="CF51" s="745">
        <v>144992000</v>
      </c>
      <c r="CG51" s="742">
        <f t="shared" si="36"/>
        <v>97.848826694092836</v>
      </c>
      <c r="CH51" s="743">
        <f>CF51/CF61*100</f>
        <v>3.3698600164049144</v>
      </c>
      <c r="CI51" s="744">
        <v>151622900</v>
      </c>
      <c r="CJ51" s="745">
        <v>148381484</v>
      </c>
      <c r="CK51" s="742">
        <f t="shared" si="38"/>
        <v>97.86218572524335</v>
      </c>
      <c r="CL51" s="743">
        <f>CJ51/CJ61*100</f>
        <v>3.415091773650309</v>
      </c>
      <c r="CM51" s="744">
        <v>154779000</v>
      </c>
      <c r="CN51" s="745">
        <v>152723476</v>
      </c>
      <c r="CO51" s="742">
        <f t="shared" si="40"/>
        <v>98.671961958663644</v>
      </c>
      <c r="CP51" s="743">
        <f>CN51/CN61*100</f>
        <v>3.4091693054460324</v>
      </c>
      <c r="CQ51" s="744">
        <v>158705900</v>
      </c>
      <c r="CR51" s="745">
        <v>156573548</v>
      </c>
      <c r="CS51" s="742">
        <f t="shared" si="42"/>
        <v>98.656412899583444</v>
      </c>
      <c r="CT51" s="743">
        <f>CR51/CR61*100</f>
        <v>3.4541644242416321</v>
      </c>
      <c r="CU51" s="744">
        <v>162685000</v>
      </c>
      <c r="CV51" s="745">
        <v>160190345</v>
      </c>
      <c r="CW51" s="742">
        <f t="shared" si="44"/>
        <v>98.466573439468903</v>
      </c>
      <c r="CX51" s="743">
        <f>CV51/CV61*100</f>
        <v>3.3407141441862653</v>
      </c>
    </row>
    <row r="52" spans="1:102" ht="36" customHeight="1">
      <c r="A52" s="99"/>
      <c r="B52" s="131" t="s">
        <v>26</v>
      </c>
      <c r="C52" s="101">
        <v>3117500</v>
      </c>
      <c r="D52" s="102">
        <v>659100</v>
      </c>
      <c r="E52" s="103">
        <f t="shared" si="50"/>
        <v>21.141940657578186</v>
      </c>
      <c r="F52" s="103">
        <f t="shared" si="51"/>
        <v>4.606821092901351E-2</v>
      </c>
      <c r="G52" s="102">
        <v>4199550</v>
      </c>
      <c r="H52" s="102">
        <v>1297000</v>
      </c>
      <c r="I52" s="103">
        <f t="shared" si="52"/>
        <v>30.884261408960484</v>
      </c>
      <c r="J52" s="104">
        <f t="shared" si="53"/>
        <v>8.2596416637570058E-2</v>
      </c>
      <c r="K52" s="102">
        <v>4401600</v>
      </c>
      <c r="L52" s="102">
        <v>936000</v>
      </c>
      <c r="M52" s="103">
        <f t="shared" si="54"/>
        <v>21.264994547437297</v>
      </c>
      <c r="N52" s="103">
        <f t="shared" si="55"/>
        <v>6.1910152837779515E-2</v>
      </c>
      <c r="O52" s="102">
        <v>5147400</v>
      </c>
      <c r="P52" s="102">
        <v>1285200</v>
      </c>
      <c r="Q52" s="103">
        <f t="shared" si="56"/>
        <v>24.967944981932629</v>
      </c>
      <c r="R52" s="104">
        <f t="shared" si="57"/>
        <v>7.3614367449668691E-2</v>
      </c>
      <c r="S52" s="102">
        <v>5572200</v>
      </c>
      <c r="T52" s="102">
        <v>1386600</v>
      </c>
      <c r="U52" s="103">
        <f t="shared" si="58"/>
        <v>24.884246796597395</v>
      </c>
      <c r="V52" s="103">
        <f t="shared" si="59"/>
        <v>7.7354921464035248E-2</v>
      </c>
      <c r="W52" s="102">
        <v>5743600</v>
      </c>
      <c r="X52" s="102">
        <v>1544300</v>
      </c>
      <c r="Y52" s="103">
        <f t="shared" si="60"/>
        <v>26.887318058360609</v>
      </c>
      <c r="Z52" s="104">
        <f t="shared" si="61"/>
        <v>8.0177508466080086E-2</v>
      </c>
      <c r="AA52" s="102">
        <v>6236000</v>
      </c>
      <c r="AB52" s="102">
        <v>1350300</v>
      </c>
      <c r="AC52" s="103">
        <f t="shared" si="62"/>
        <v>21.653303399615137</v>
      </c>
      <c r="AD52" s="103">
        <f t="shared" si="63"/>
        <v>6.9756583840178008E-2</v>
      </c>
      <c r="AE52" s="102">
        <v>6887600</v>
      </c>
      <c r="AF52" s="102">
        <v>1717600</v>
      </c>
      <c r="AG52" s="103">
        <f t="shared" si="64"/>
        <v>24.93756896451594</v>
      </c>
      <c r="AH52" s="104">
        <f t="shared" si="65"/>
        <v>8.3756481144146147E-2</v>
      </c>
      <c r="AI52" s="102">
        <v>7079600</v>
      </c>
      <c r="AJ52" s="102">
        <v>1899900</v>
      </c>
      <c r="AK52" s="103">
        <f t="shared" si="66"/>
        <v>26.836261935702581</v>
      </c>
      <c r="AL52" s="103">
        <f t="shared" si="67"/>
        <v>9.1478725649494982E-2</v>
      </c>
      <c r="AM52" s="101">
        <v>8097500</v>
      </c>
      <c r="AN52" s="102">
        <v>2478100</v>
      </c>
      <c r="AO52" s="103">
        <f t="shared" si="68"/>
        <v>30.603272615004627</v>
      </c>
      <c r="AP52" s="104">
        <f t="shared" si="69"/>
        <v>0.11642948034998504</v>
      </c>
      <c r="AQ52" s="101">
        <v>9372000</v>
      </c>
      <c r="AR52" s="102">
        <v>2079600</v>
      </c>
      <c r="AS52" s="103">
        <f t="shared" si="70"/>
        <v>22.189500640204866</v>
      </c>
      <c r="AT52" s="104">
        <f>AR52/$AR$27*100</f>
        <v>9.4608795750442939E-2</v>
      </c>
      <c r="AU52" s="101">
        <v>11062400</v>
      </c>
      <c r="AV52" s="102">
        <v>2765400</v>
      </c>
      <c r="AW52" s="105">
        <f t="shared" si="26"/>
        <v>24.998192074052646</v>
      </c>
      <c r="AX52" s="120">
        <f t="shared" si="71"/>
        <v>0.12302626695281572</v>
      </c>
      <c r="AY52" s="107">
        <v>11296000</v>
      </c>
      <c r="AZ52" s="108">
        <v>3272600</v>
      </c>
      <c r="BA52" s="109">
        <v>28.97</v>
      </c>
      <c r="BB52" s="120">
        <f t="shared" si="72"/>
        <v>0.14232795953607499</v>
      </c>
      <c r="BC52" s="107">
        <v>11489800</v>
      </c>
      <c r="BD52" s="108">
        <v>3103400</v>
      </c>
      <c r="BE52" s="109">
        <f t="shared" si="27"/>
        <v>27.010043690925865</v>
      </c>
      <c r="BF52" s="120">
        <f t="shared" si="73"/>
        <v>0.12370800193307685</v>
      </c>
      <c r="BG52" s="122">
        <v>11473800</v>
      </c>
      <c r="BH52" s="165">
        <v>2582600</v>
      </c>
      <c r="BI52" s="166">
        <v>22.51</v>
      </c>
      <c r="BJ52" s="132">
        <v>0.09</v>
      </c>
      <c r="BK52" s="122">
        <v>11374500</v>
      </c>
      <c r="BL52" s="165">
        <v>3007600</v>
      </c>
      <c r="BM52" s="167">
        <f t="shared" si="28"/>
        <v>26.441601828651805</v>
      </c>
      <c r="BN52" s="116">
        <v>0.11</v>
      </c>
      <c r="BO52" s="122">
        <v>12413700</v>
      </c>
      <c r="BP52" s="165">
        <v>3527075</v>
      </c>
      <c r="BQ52" s="167">
        <f t="shared" si="45"/>
        <v>28.412761706823915</v>
      </c>
      <c r="BR52" s="116">
        <f>BP52/BP61*100</f>
        <v>0.11526141442219032</v>
      </c>
      <c r="BS52" s="122">
        <v>13063500</v>
      </c>
      <c r="BT52" s="165">
        <v>3378500</v>
      </c>
      <c r="BU52" s="167">
        <f t="shared" si="33"/>
        <v>25.862134956175602</v>
      </c>
      <c r="BV52" s="116">
        <f>BT52/BT61*100</f>
        <v>0.10805776997195868</v>
      </c>
      <c r="BW52" s="122">
        <v>13686900</v>
      </c>
      <c r="BX52" s="165">
        <v>4463484</v>
      </c>
      <c r="BY52" s="167">
        <f t="shared" si="34"/>
        <v>32.611358306117531</v>
      </c>
      <c r="BZ52" s="116">
        <f>BX52/BX61*100</f>
        <v>0.13797614707732686</v>
      </c>
      <c r="CA52" s="122">
        <v>13011214</v>
      </c>
      <c r="CB52" s="165">
        <v>3748715</v>
      </c>
      <c r="CC52" s="167">
        <f t="shared" si="35"/>
        <v>28.811416060023298</v>
      </c>
      <c r="CD52" s="116">
        <f>CB52/CB61*100</f>
        <v>0.11216547660141682</v>
      </c>
      <c r="CE52" s="128">
        <v>7708139</v>
      </c>
      <c r="CF52" s="755">
        <v>3054824</v>
      </c>
      <c r="CG52" s="756">
        <f t="shared" si="36"/>
        <v>39.631148322571761</v>
      </c>
      <c r="CH52" s="746">
        <f>CF52/CF61*100</f>
        <v>7.0999291373000761E-2</v>
      </c>
      <c r="CI52" s="128">
        <v>7312640</v>
      </c>
      <c r="CJ52" s="755">
        <v>2982401</v>
      </c>
      <c r="CK52" s="756">
        <f t="shared" si="38"/>
        <v>40.784190114650798</v>
      </c>
      <c r="CL52" s="746">
        <f>CJ52/CJ61*100</f>
        <v>6.8641806553346341E-2</v>
      </c>
      <c r="CM52" s="128">
        <v>7202888</v>
      </c>
      <c r="CN52" s="755">
        <v>3251150</v>
      </c>
      <c r="CO52" s="756">
        <f t="shared" si="40"/>
        <v>45.136756256657051</v>
      </c>
      <c r="CP52" s="746">
        <f>CN52/CN61*100</f>
        <v>7.2573785495825591E-2</v>
      </c>
      <c r="CQ52" s="128">
        <v>5512888</v>
      </c>
      <c r="CR52" s="755">
        <v>1748901</v>
      </c>
      <c r="CS52" s="756">
        <f t="shared" si="42"/>
        <v>31.723862338578257</v>
      </c>
      <c r="CT52" s="746">
        <f>CR52/CR61*100</f>
        <v>3.8582453376611321E-2</v>
      </c>
      <c r="CU52" s="128">
        <v>5294318</v>
      </c>
      <c r="CV52" s="755">
        <v>1927290</v>
      </c>
      <c r="CW52" s="756">
        <f t="shared" si="44"/>
        <v>36.402989015771247</v>
      </c>
      <c r="CX52" s="746">
        <f>CV52/CV61*100</f>
        <v>4.0192965206166123E-2</v>
      </c>
    </row>
    <row r="53" spans="1:102" ht="36" customHeight="1">
      <c r="A53" s="159"/>
      <c r="B53" s="160" t="s">
        <v>77</v>
      </c>
      <c r="C53" s="134"/>
      <c r="D53" s="135"/>
      <c r="E53" s="161"/>
      <c r="F53" s="161"/>
      <c r="G53" s="135"/>
      <c r="H53" s="135"/>
      <c r="I53" s="161"/>
      <c r="J53" s="162"/>
      <c r="K53" s="135"/>
      <c r="L53" s="135"/>
      <c r="M53" s="161"/>
      <c r="N53" s="161"/>
      <c r="O53" s="135"/>
      <c r="P53" s="135"/>
      <c r="Q53" s="161"/>
      <c r="R53" s="162"/>
      <c r="S53" s="135"/>
      <c r="T53" s="135"/>
      <c r="U53" s="161"/>
      <c r="V53" s="161"/>
      <c r="W53" s="135"/>
      <c r="X53" s="135"/>
      <c r="Y53" s="161"/>
      <c r="Z53" s="162"/>
      <c r="AA53" s="135"/>
      <c r="AB53" s="135"/>
      <c r="AC53" s="161"/>
      <c r="AD53" s="161"/>
      <c r="AE53" s="135"/>
      <c r="AF53" s="135"/>
      <c r="AG53" s="161"/>
      <c r="AH53" s="162"/>
      <c r="AI53" s="135"/>
      <c r="AJ53" s="135"/>
      <c r="AK53" s="161"/>
      <c r="AL53" s="161"/>
      <c r="AM53" s="134"/>
      <c r="AN53" s="135"/>
      <c r="AO53" s="161"/>
      <c r="AP53" s="162"/>
      <c r="AQ53" s="134"/>
      <c r="AR53" s="135"/>
      <c r="AS53" s="161"/>
      <c r="AT53" s="162"/>
      <c r="AU53" s="134"/>
      <c r="AV53" s="135"/>
      <c r="AW53" s="139"/>
      <c r="AX53" s="140"/>
      <c r="AY53" s="168"/>
      <c r="AZ53" s="169"/>
      <c r="BA53" s="170"/>
      <c r="BB53" s="140"/>
      <c r="BC53" s="168"/>
      <c r="BD53" s="169"/>
      <c r="BE53" s="170"/>
      <c r="BF53" s="140"/>
      <c r="BG53" s="171"/>
      <c r="BH53" s="172"/>
      <c r="BI53" s="173"/>
      <c r="BJ53" s="174"/>
      <c r="BK53" s="171"/>
      <c r="BL53" s="172"/>
      <c r="BM53" s="175"/>
      <c r="BN53" s="176"/>
      <c r="BO53" s="171"/>
      <c r="BP53" s="172"/>
      <c r="BQ53" s="175"/>
      <c r="BR53" s="176"/>
      <c r="BS53" s="171"/>
      <c r="BT53" s="172"/>
      <c r="BU53" s="175"/>
      <c r="BV53" s="176"/>
      <c r="BW53" s="171"/>
      <c r="BX53" s="172"/>
      <c r="BY53" s="175"/>
      <c r="BZ53" s="176"/>
      <c r="CA53" s="171"/>
      <c r="CB53" s="172"/>
      <c r="CC53" s="175"/>
      <c r="CD53" s="176"/>
      <c r="CE53" s="757">
        <v>0</v>
      </c>
      <c r="CF53" s="758">
        <v>0</v>
      </c>
      <c r="CG53" s="756" t="s">
        <v>37</v>
      </c>
      <c r="CH53" s="746" t="s">
        <v>37</v>
      </c>
      <c r="CI53" s="757">
        <v>810700</v>
      </c>
      <c r="CJ53" s="758">
        <v>810700</v>
      </c>
      <c r="CK53" s="756">
        <f t="shared" si="38"/>
        <v>100</v>
      </c>
      <c r="CL53" s="746">
        <f>CJ53/CJ62*100</f>
        <v>1.9471936375774788E-2</v>
      </c>
      <c r="CM53" s="757">
        <v>3075500</v>
      </c>
      <c r="CN53" s="758">
        <v>3075500</v>
      </c>
      <c r="CO53" s="756">
        <f t="shared" si="40"/>
        <v>100</v>
      </c>
      <c r="CP53" s="746">
        <f>CN53/CN62*100</f>
        <v>7.1213344282706287E-2</v>
      </c>
      <c r="CQ53" s="757">
        <v>3222200</v>
      </c>
      <c r="CR53" s="758">
        <v>3222200</v>
      </c>
      <c r="CS53" s="756">
        <f t="shared" si="42"/>
        <v>100</v>
      </c>
      <c r="CT53" s="746">
        <f>CR53/CR62*100</f>
        <v>7.3263758416445959E-2</v>
      </c>
      <c r="CU53" s="757">
        <v>4859900</v>
      </c>
      <c r="CV53" s="758">
        <v>4859900</v>
      </c>
      <c r="CW53" s="756">
        <f t="shared" si="44"/>
        <v>100</v>
      </c>
      <c r="CX53" s="746">
        <f>CV53/CV62*100</f>
        <v>0.10496976899271901</v>
      </c>
    </row>
    <row r="54" spans="1:102" ht="36" customHeight="1">
      <c r="A54" s="142" t="s">
        <v>33</v>
      </c>
      <c r="B54" s="164"/>
      <c r="C54" s="144">
        <f>C55</f>
        <v>112303809</v>
      </c>
      <c r="D54" s="145">
        <v>112303809</v>
      </c>
      <c r="E54" s="146">
        <f t="shared" si="50"/>
        <v>100</v>
      </c>
      <c r="F54" s="146">
        <f t="shared" si="51"/>
        <v>7.849545685242977</v>
      </c>
      <c r="G54" s="145">
        <f>G55</f>
        <v>111830639</v>
      </c>
      <c r="H54" s="145">
        <f>H55</f>
        <v>111830639</v>
      </c>
      <c r="I54" s="146">
        <f t="shared" si="52"/>
        <v>100</v>
      </c>
      <c r="J54" s="147">
        <f t="shared" si="53"/>
        <v>7.1216731316034618</v>
      </c>
      <c r="K54" s="145">
        <f>K55</f>
        <v>105557738</v>
      </c>
      <c r="L54" s="145">
        <f>L55</f>
        <v>105557738</v>
      </c>
      <c r="M54" s="146">
        <f t="shared" si="54"/>
        <v>100</v>
      </c>
      <c r="N54" s="146">
        <f t="shared" si="55"/>
        <v>6.9819398427246648</v>
      </c>
      <c r="O54" s="145">
        <f>O55</f>
        <v>104674196</v>
      </c>
      <c r="P54" s="145">
        <f>P55</f>
        <v>104674196</v>
      </c>
      <c r="Q54" s="146">
        <f t="shared" si="56"/>
        <v>100</v>
      </c>
      <c r="R54" s="147">
        <f t="shared" si="57"/>
        <v>5.9955841323083101</v>
      </c>
      <c r="S54" s="145">
        <f>S55</f>
        <v>106959288</v>
      </c>
      <c r="T54" s="145">
        <f>T55</f>
        <v>106959288</v>
      </c>
      <c r="U54" s="146">
        <f t="shared" si="58"/>
        <v>100</v>
      </c>
      <c r="V54" s="146">
        <f t="shared" si="59"/>
        <v>5.9669892709426851</v>
      </c>
      <c r="W54" s="145">
        <f>W55</f>
        <v>133211409</v>
      </c>
      <c r="X54" s="145">
        <f>X55</f>
        <v>133211409</v>
      </c>
      <c r="Y54" s="146">
        <f t="shared" si="60"/>
        <v>100</v>
      </c>
      <c r="Z54" s="147">
        <f t="shared" si="61"/>
        <v>6.9161166048539506</v>
      </c>
      <c r="AA54" s="145">
        <f>AA55</f>
        <v>140504521</v>
      </c>
      <c r="AB54" s="145">
        <f>AB55</f>
        <v>140504521</v>
      </c>
      <c r="AC54" s="146">
        <f t="shared" si="62"/>
        <v>100</v>
      </c>
      <c r="AD54" s="146">
        <f t="shared" si="63"/>
        <v>7.258472486899616</v>
      </c>
      <c r="AE54" s="145">
        <f>AE55</f>
        <v>159470997</v>
      </c>
      <c r="AF54" s="145">
        <f>AF55</f>
        <v>159470997</v>
      </c>
      <c r="AG54" s="146">
        <f t="shared" si="64"/>
        <v>100</v>
      </c>
      <c r="AH54" s="147">
        <f t="shared" si="65"/>
        <v>7.776391216388383</v>
      </c>
      <c r="AI54" s="145">
        <f>AI55</f>
        <v>167066980</v>
      </c>
      <c r="AJ54" s="145">
        <f>AJ55</f>
        <v>167066980</v>
      </c>
      <c r="AK54" s="146">
        <f t="shared" si="66"/>
        <v>100</v>
      </c>
      <c r="AL54" s="146">
        <f t="shared" si="67"/>
        <v>8.0441467595713796</v>
      </c>
      <c r="AM54" s="144">
        <f>AM55</f>
        <v>166428475</v>
      </c>
      <c r="AN54" s="145">
        <f>AN55</f>
        <v>166428475</v>
      </c>
      <c r="AO54" s="146">
        <f t="shared" si="68"/>
        <v>100</v>
      </c>
      <c r="AP54" s="147">
        <f t="shared" si="69"/>
        <v>7.8193700252977987</v>
      </c>
      <c r="AQ54" s="144">
        <v>178218579</v>
      </c>
      <c r="AR54" s="145">
        <v>178218579</v>
      </c>
      <c r="AS54" s="146">
        <f t="shared" si="70"/>
        <v>100</v>
      </c>
      <c r="AT54" s="147">
        <v>8.1999999999999993</v>
      </c>
      <c r="AU54" s="144">
        <v>184477653</v>
      </c>
      <c r="AV54" s="145">
        <v>184477653</v>
      </c>
      <c r="AW54" s="149">
        <f t="shared" si="26"/>
        <v>100</v>
      </c>
      <c r="AX54" s="150">
        <f>AV54/$AV$61*100</f>
        <v>8.206985240763327</v>
      </c>
      <c r="AY54" s="151">
        <v>177009048</v>
      </c>
      <c r="AZ54" s="152">
        <v>177009048</v>
      </c>
      <c r="BA54" s="153">
        <v>100</v>
      </c>
      <c r="BB54" s="150">
        <f>AZ54/$AZ$61*100</f>
        <v>7.6982633445160289</v>
      </c>
      <c r="BC54" s="151">
        <v>177167028</v>
      </c>
      <c r="BD54" s="152">
        <v>177167028</v>
      </c>
      <c r="BE54" s="153">
        <f t="shared" si="27"/>
        <v>100</v>
      </c>
      <c r="BF54" s="150">
        <f>BD54/$BD$61*100</f>
        <v>7.0622475485923442</v>
      </c>
      <c r="BG54" s="154">
        <v>171809835</v>
      </c>
      <c r="BH54" s="155">
        <v>171809835</v>
      </c>
      <c r="BI54" s="157">
        <v>100</v>
      </c>
      <c r="BJ54" s="158">
        <v>6.1</v>
      </c>
      <c r="BK54" s="154">
        <v>158591633</v>
      </c>
      <c r="BL54" s="155">
        <v>158591633</v>
      </c>
      <c r="BM54" s="157">
        <f t="shared" si="28"/>
        <v>100</v>
      </c>
      <c r="BN54" s="158">
        <f>BL54/BL61*100</f>
        <v>5.4631678021833068</v>
      </c>
      <c r="BO54" s="154">
        <f>BO55</f>
        <v>152724443</v>
      </c>
      <c r="BP54" s="155">
        <f>BP55</f>
        <v>152724443</v>
      </c>
      <c r="BQ54" s="157">
        <f t="shared" si="45"/>
        <v>100</v>
      </c>
      <c r="BR54" s="158">
        <f>BP54/BP61*100</f>
        <v>4.9908877234028717</v>
      </c>
      <c r="BS54" s="154">
        <f>BS55</f>
        <v>155231672</v>
      </c>
      <c r="BT54" s="155">
        <f>BT55</f>
        <v>155231672</v>
      </c>
      <c r="BU54" s="157">
        <f t="shared" si="33"/>
        <v>100</v>
      </c>
      <c r="BV54" s="158">
        <f>BT54/BT61*100</f>
        <v>4.9649218011953646</v>
      </c>
      <c r="BW54" s="154">
        <f>BW55</f>
        <v>166469623</v>
      </c>
      <c r="BX54" s="155">
        <f>BX55</f>
        <v>166469623</v>
      </c>
      <c r="BY54" s="157">
        <f t="shared" si="34"/>
        <v>100</v>
      </c>
      <c r="BZ54" s="158">
        <f>BX54/BX61*100</f>
        <v>5.1459436590240166</v>
      </c>
      <c r="CA54" s="154">
        <f>CA55</f>
        <v>170962873</v>
      </c>
      <c r="CB54" s="155">
        <f>CB55</f>
        <v>170962873</v>
      </c>
      <c r="CC54" s="157">
        <f t="shared" si="35"/>
        <v>100</v>
      </c>
      <c r="CD54" s="158">
        <f>CB54/CB61*100</f>
        <v>5.115388107976333</v>
      </c>
      <c r="CE54" s="752">
        <f>CE55</f>
        <v>187656477</v>
      </c>
      <c r="CF54" s="753">
        <f>CF55</f>
        <v>187656477</v>
      </c>
      <c r="CG54" s="750">
        <f t="shared" si="36"/>
        <v>100</v>
      </c>
      <c r="CH54" s="751">
        <f>CF54/CF61*100</f>
        <v>4.3614548296575562</v>
      </c>
      <c r="CI54" s="752">
        <f t="shared" ref="CI54:CJ54" si="78">CI55</f>
        <v>155418804</v>
      </c>
      <c r="CJ54" s="753">
        <f t="shared" si="78"/>
        <v>155418804</v>
      </c>
      <c r="CK54" s="750">
        <f t="shared" si="38"/>
        <v>100</v>
      </c>
      <c r="CL54" s="751">
        <f>CJ54/CJ61*100</f>
        <v>3.5770600529306593</v>
      </c>
      <c r="CM54" s="752">
        <f t="shared" ref="CM54:CN54" si="79">CM55</f>
        <v>153581262</v>
      </c>
      <c r="CN54" s="753">
        <f t="shared" si="79"/>
        <v>153581262</v>
      </c>
      <c r="CO54" s="750">
        <f t="shared" si="40"/>
        <v>100</v>
      </c>
      <c r="CP54" s="751">
        <f>CN54/CN61*100</f>
        <v>3.4283172306925827</v>
      </c>
      <c r="CQ54" s="752">
        <f t="shared" ref="CQ54" si="80">CQ55</f>
        <v>154528568</v>
      </c>
      <c r="CR54" s="753">
        <f>CR55</f>
        <v>154528568</v>
      </c>
      <c r="CS54" s="750">
        <f t="shared" si="42"/>
        <v>100</v>
      </c>
      <c r="CT54" s="751">
        <f>CR54/CR61*100</f>
        <v>3.4090501807789648</v>
      </c>
      <c r="CU54" s="752">
        <f t="shared" ref="CU54:CV54" si="81">CU55</f>
        <v>164153900</v>
      </c>
      <c r="CV54" s="753">
        <f t="shared" si="81"/>
        <v>164153900</v>
      </c>
      <c r="CW54" s="750">
        <f t="shared" si="44"/>
        <v>100</v>
      </c>
      <c r="CX54" s="751">
        <f>CV54/CV61*100</f>
        <v>3.423372710467274</v>
      </c>
    </row>
    <row r="55" spans="1:102" ht="36" customHeight="1">
      <c r="A55" s="159"/>
      <c r="B55" s="160" t="s">
        <v>22</v>
      </c>
      <c r="C55" s="134">
        <v>112303809</v>
      </c>
      <c r="D55" s="135">
        <v>112303809</v>
      </c>
      <c r="E55" s="161">
        <f t="shared" si="50"/>
        <v>100</v>
      </c>
      <c r="F55" s="161">
        <f t="shared" si="51"/>
        <v>7.849545685242977</v>
      </c>
      <c r="G55" s="135">
        <v>111830639</v>
      </c>
      <c r="H55" s="135">
        <v>111830639</v>
      </c>
      <c r="I55" s="161">
        <f t="shared" si="52"/>
        <v>100</v>
      </c>
      <c r="J55" s="162">
        <f t="shared" si="53"/>
        <v>7.1216731316034618</v>
      </c>
      <c r="K55" s="135">
        <v>105557738</v>
      </c>
      <c r="L55" s="135">
        <v>105557738</v>
      </c>
      <c r="M55" s="161">
        <f t="shared" si="54"/>
        <v>100</v>
      </c>
      <c r="N55" s="161">
        <f t="shared" si="55"/>
        <v>6.9819398427246648</v>
      </c>
      <c r="O55" s="135">
        <v>104674196</v>
      </c>
      <c r="P55" s="135">
        <v>104674196</v>
      </c>
      <c r="Q55" s="161">
        <f t="shared" si="56"/>
        <v>100</v>
      </c>
      <c r="R55" s="162">
        <f t="shared" si="57"/>
        <v>5.9955841323083101</v>
      </c>
      <c r="S55" s="135">
        <v>106959288</v>
      </c>
      <c r="T55" s="135">
        <v>106959288</v>
      </c>
      <c r="U55" s="161">
        <f t="shared" si="58"/>
        <v>100</v>
      </c>
      <c r="V55" s="161">
        <f t="shared" si="59"/>
        <v>5.9669892709426851</v>
      </c>
      <c r="W55" s="135">
        <v>133211409</v>
      </c>
      <c r="X55" s="135">
        <v>133211409</v>
      </c>
      <c r="Y55" s="161">
        <f t="shared" si="60"/>
        <v>100</v>
      </c>
      <c r="Z55" s="162">
        <f t="shared" si="61"/>
        <v>6.9161166048539506</v>
      </c>
      <c r="AA55" s="135">
        <v>140504521</v>
      </c>
      <c r="AB55" s="135">
        <v>140504521</v>
      </c>
      <c r="AC55" s="161">
        <f t="shared" si="62"/>
        <v>100</v>
      </c>
      <c r="AD55" s="161">
        <f t="shared" si="63"/>
        <v>7.258472486899616</v>
      </c>
      <c r="AE55" s="135">
        <v>159470997</v>
      </c>
      <c r="AF55" s="135">
        <v>159470997</v>
      </c>
      <c r="AG55" s="161">
        <f t="shared" si="64"/>
        <v>100</v>
      </c>
      <c r="AH55" s="162">
        <f t="shared" si="65"/>
        <v>7.776391216388383</v>
      </c>
      <c r="AI55" s="135">
        <v>167066980</v>
      </c>
      <c r="AJ55" s="135">
        <v>167066980</v>
      </c>
      <c r="AK55" s="161">
        <f t="shared" si="66"/>
        <v>100</v>
      </c>
      <c r="AL55" s="161">
        <f t="shared" si="67"/>
        <v>8.0441467595713796</v>
      </c>
      <c r="AM55" s="134">
        <v>166428475</v>
      </c>
      <c r="AN55" s="135">
        <v>166428475</v>
      </c>
      <c r="AO55" s="161">
        <f t="shared" si="68"/>
        <v>100</v>
      </c>
      <c r="AP55" s="162">
        <f t="shared" si="69"/>
        <v>7.8193700252977987</v>
      </c>
      <c r="AQ55" s="134">
        <v>178218579</v>
      </c>
      <c r="AR55" s="135">
        <v>178218579</v>
      </c>
      <c r="AS55" s="161">
        <f t="shared" si="70"/>
        <v>100</v>
      </c>
      <c r="AT55" s="162">
        <v>8.1999999999999993</v>
      </c>
      <c r="AU55" s="134">
        <v>184477653</v>
      </c>
      <c r="AV55" s="135">
        <v>184477653</v>
      </c>
      <c r="AW55" s="139">
        <f t="shared" si="26"/>
        <v>100</v>
      </c>
      <c r="AX55" s="150">
        <f>AV55/$AV$61*100</f>
        <v>8.206985240763327</v>
      </c>
      <c r="AY55" s="151">
        <v>117009048</v>
      </c>
      <c r="AZ55" s="152">
        <v>177009048</v>
      </c>
      <c r="BA55" s="153">
        <v>100</v>
      </c>
      <c r="BB55" s="140">
        <f>AZ55/$AZ$61*100</f>
        <v>7.6982633445160289</v>
      </c>
      <c r="BC55" s="151">
        <v>177167028</v>
      </c>
      <c r="BD55" s="152">
        <v>177167028</v>
      </c>
      <c r="BE55" s="153">
        <f t="shared" si="27"/>
        <v>100</v>
      </c>
      <c r="BF55" s="150">
        <f>BD55/$BD$61*100</f>
        <v>7.0622475485923442</v>
      </c>
      <c r="BG55" s="154">
        <v>171809835</v>
      </c>
      <c r="BH55" s="155">
        <v>171809835</v>
      </c>
      <c r="BI55" s="157">
        <v>100</v>
      </c>
      <c r="BJ55" s="158">
        <v>6.1</v>
      </c>
      <c r="BK55" s="154">
        <v>158591633</v>
      </c>
      <c r="BL55" s="155">
        <v>158591633</v>
      </c>
      <c r="BM55" s="157">
        <f t="shared" si="28"/>
        <v>100</v>
      </c>
      <c r="BN55" s="158">
        <f>BL55/BL61*100</f>
        <v>5.4631678021833068</v>
      </c>
      <c r="BO55" s="154">
        <v>152724443</v>
      </c>
      <c r="BP55" s="155">
        <v>152724443</v>
      </c>
      <c r="BQ55" s="157">
        <f t="shared" si="45"/>
        <v>100</v>
      </c>
      <c r="BR55" s="158">
        <f>BP55/BP61*100</f>
        <v>4.9908877234028717</v>
      </c>
      <c r="BS55" s="154">
        <v>155231672</v>
      </c>
      <c r="BT55" s="155">
        <v>155231672</v>
      </c>
      <c r="BU55" s="157">
        <f t="shared" si="33"/>
        <v>100</v>
      </c>
      <c r="BV55" s="158">
        <f>BT55/BT61*100</f>
        <v>4.9649218011953646</v>
      </c>
      <c r="BW55" s="154">
        <v>166469623</v>
      </c>
      <c r="BX55" s="155">
        <v>166469623</v>
      </c>
      <c r="BY55" s="157">
        <f t="shared" si="34"/>
        <v>100</v>
      </c>
      <c r="BZ55" s="158">
        <f>BX55/BX61*100</f>
        <v>5.1459436590240166</v>
      </c>
      <c r="CA55" s="154">
        <v>170962873</v>
      </c>
      <c r="CB55" s="155">
        <v>170962873</v>
      </c>
      <c r="CC55" s="157">
        <f t="shared" si="35"/>
        <v>100</v>
      </c>
      <c r="CD55" s="158">
        <f>CB55/CB61*100</f>
        <v>5.115388107976333</v>
      </c>
      <c r="CE55" s="752">
        <v>187656477</v>
      </c>
      <c r="CF55" s="753">
        <v>187656477</v>
      </c>
      <c r="CG55" s="750">
        <f t="shared" si="36"/>
        <v>100</v>
      </c>
      <c r="CH55" s="751">
        <f>CF55/CF61*100</f>
        <v>4.3614548296575562</v>
      </c>
      <c r="CI55" s="752">
        <v>155418804</v>
      </c>
      <c r="CJ55" s="753">
        <v>155418804</v>
      </c>
      <c r="CK55" s="750">
        <f t="shared" si="38"/>
        <v>100</v>
      </c>
      <c r="CL55" s="751">
        <f>CJ55/CJ61*100</f>
        <v>3.5770600529306593</v>
      </c>
      <c r="CM55" s="752">
        <v>153581262</v>
      </c>
      <c r="CN55" s="753">
        <v>153581262</v>
      </c>
      <c r="CO55" s="750">
        <f t="shared" si="40"/>
        <v>100</v>
      </c>
      <c r="CP55" s="751">
        <f>CN55/CN61*100</f>
        <v>3.4283172306925827</v>
      </c>
      <c r="CQ55" s="752">
        <v>154528568</v>
      </c>
      <c r="CR55" s="753">
        <v>154528568</v>
      </c>
      <c r="CS55" s="750">
        <f t="shared" si="42"/>
        <v>100</v>
      </c>
      <c r="CT55" s="751">
        <f>CR55/CR61*100</f>
        <v>3.4090501807789648</v>
      </c>
      <c r="CU55" s="752">
        <v>164153900</v>
      </c>
      <c r="CV55" s="753">
        <v>164153900</v>
      </c>
      <c r="CW55" s="750">
        <f t="shared" si="44"/>
        <v>100</v>
      </c>
      <c r="CX55" s="751">
        <f>CV55/CV61*100</f>
        <v>3.423372710467274</v>
      </c>
    </row>
    <row r="56" spans="1:102" ht="36" customHeight="1">
      <c r="A56" s="142" t="s">
        <v>34</v>
      </c>
      <c r="B56" s="164"/>
      <c r="C56" s="144">
        <f>SUM(C57:C57)</f>
        <v>1182600</v>
      </c>
      <c r="D56" s="145">
        <v>1182600</v>
      </c>
      <c r="E56" s="146">
        <f t="shared" si="50"/>
        <v>100</v>
      </c>
      <c r="F56" s="146">
        <f t="shared" si="51"/>
        <v>8.2658574183965064E-2</v>
      </c>
      <c r="G56" s="145">
        <f>SUM(G57:G57)</f>
        <v>693188</v>
      </c>
      <c r="H56" s="145">
        <f>SUM(H57:H57)</f>
        <v>693188</v>
      </c>
      <c r="I56" s="146">
        <f t="shared" si="52"/>
        <v>100</v>
      </c>
      <c r="J56" s="147">
        <f t="shared" si="53"/>
        <v>4.4144059256872717E-2</v>
      </c>
      <c r="K56" s="145">
        <f>SUM(K57:K57)</f>
        <v>475774</v>
      </c>
      <c r="L56" s="145">
        <f>SUM(L57:L57)</f>
        <v>475774</v>
      </c>
      <c r="M56" s="146">
        <f t="shared" si="54"/>
        <v>100</v>
      </c>
      <c r="N56" s="146">
        <f t="shared" si="55"/>
        <v>3.1469274632736868E-2</v>
      </c>
      <c r="O56" s="145">
        <f>SUM(O57:O57)</f>
        <v>434751</v>
      </c>
      <c r="P56" s="145">
        <f>SUM(P57:P57)</f>
        <v>434751</v>
      </c>
      <c r="Q56" s="146">
        <f t="shared" si="56"/>
        <v>100</v>
      </c>
      <c r="R56" s="147">
        <f t="shared" si="57"/>
        <v>2.4901898430680761E-2</v>
      </c>
      <c r="S56" s="145">
        <f>SUM(S57:S57)</f>
        <v>448300</v>
      </c>
      <c r="T56" s="145">
        <f>SUM(T57:T57)</f>
        <v>448300</v>
      </c>
      <c r="U56" s="146">
        <f t="shared" si="58"/>
        <v>100</v>
      </c>
      <c r="V56" s="146">
        <f t="shared" si="59"/>
        <v>2.5009527832343139E-2</v>
      </c>
      <c r="W56" s="145">
        <f>SUM(W57:W57)</f>
        <v>394300</v>
      </c>
      <c r="X56" s="145">
        <f>SUM(X57:X57)</f>
        <v>394300</v>
      </c>
      <c r="Y56" s="146">
        <f t="shared" si="60"/>
        <v>100</v>
      </c>
      <c r="Z56" s="147">
        <f t="shared" si="61"/>
        <v>2.0471405548258353E-2</v>
      </c>
      <c r="AA56" s="145">
        <f>SUM(AA57:AA57)</f>
        <v>285700</v>
      </c>
      <c r="AB56" s="145">
        <f>SUM(AB57:AB57)</f>
        <v>285700</v>
      </c>
      <c r="AC56" s="146">
        <f t="shared" si="62"/>
        <v>100</v>
      </c>
      <c r="AD56" s="146">
        <f t="shared" si="63"/>
        <v>1.4759280162289015E-2</v>
      </c>
      <c r="AE56" s="145">
        <f>SUM(AE57:AE57)</f>
        <v>338100</v>
      </c>
      <c r="AF56" s="145">
        <f>SUM(AF57:AF57)</f>
        <v>338100</v>
      </c>
      <c r="AG56" s="146">
        <f t="shared" si="64"/>
        <v>100</v>
      </c>
      <c r="AH56" s="147">
        <f t="shared" si="65"/>
        <v>1.6486997132531329E-2</v>
      </c>
      <c r="AI56" s="145">
        <f>SUM(AI57:AI57)</f>
        <v>265911</v>
      </c>
      <c r="AJ56" s="145">
        <f>SUM(AJ57:AJ57)</f>
        <v>265911</v>
      </c>
      <c r="AK56" s="146">
        <f t="shared" si="66"/>
        <v>100</v>
      </c>
      <c r="AL56" s="146">
        <f t="shared" si="67"/>
        <v>1.2803410398538271E-2</v>
      </c>
      <c r="AM56" s="144">
        <f>SUM(AM57:AM57)</f>
        <v>137700</v>
      </c>
      <c r="AN56" s="145">
        <f>SUM(AN57:AN57)</f>
        <v>137700</v>
      </c>
      <c r="AO56" s="146">
        <f t="shared" si="68"/>
        <v>100</v>
      </c>
      <c r="AP56" s="147">
        <f t="shared" si="69"/>
        <v>6.4696095573999997E-3</v>
      </c>
      <c r="AQ56" s="144">
        <v>44300</v>
      </c>
      <c r="AR56" s="145">
        <v>44300</v>
      </c>
      <c r="AS56" s="146">
        <f t="shared" si="70"/>
        <v>100</v>
      </c>
      <c r="AT56" s="147">
        <f>AR56/$AR$27*100</f>
        <v>2.0153729812197644E-3</v>
      </c>
      <c r="AU56" s="144">
        <v>24300</v>
      </c>
      <c r="AV56" s="145">
        <v>24300</v>
      </c>
      <c r="AW56" s="149">
        <f t="shared" si="26"/>
        <v>100</v>
      </c>
      <c r="AX56" s="150" t="s">
        <v>78</v>
      </c>
      <c r="AY56" s="151">
        <v>18900</v>
      </c>
      <c r="AZ56" s="152">
        <v>18900</v>
      </c>
      <c r="BA56" s="153">
        <v>100</v>
      </c>
      <c r="BB56" s="177">
        <v>0</v>
      </c>
      <c r="BC56" s="151">
        <v>50100</v>
      </c>
      <c r="BD56" s="152">
        <v>50100</v>
      </c>
      <c r="BE56" s="153">
        <f t="shared" si="27"/>
        <v>100</v>
      </c>
      <c r="BF56" s="150">
        <f>BD56/$BD$61*100</f>
        <v>1.9970905770597251E-3</v>
      </c>
      <c r="BG56" s="154">
        <v>142500</v>
      </c>
      <c r="BH56" s="155">
        <v>142500</v>
      </c>
      <c r="BI56" s="157">
        <v>100</v>
      </c>
      <c r="BJ56" s="143">
        <v>0.01</v>
      </c>
      <c r="BK56" s="154">
        <v>30200</v>
      </c>
      <c r="BL56" s="155">
        <v>30200</v>
      </c>
      <c r="BM56" s="157">
        <f t="shared" si="28"/>
        <v>100</v>
      </c>
      <c r="BN56" s="178" t="s">
        <v>39</v>
      </c>
      <c r="BO56" s="154">
        <f>BO57</f>
        <v>16400</v>
      </c>
      <c r="BP56" s="155">
        <f>BP57</f>
        <v>16400</v>
      </c>
      <c r="BQ56" s="157">
        <f t="shared" si="45"/>
        <v>100</v>
      </c>
      <c r="BR56" s="178" t="s">
        <v>36</v>
      </c>
      <c r="BS56" s="154">
        <f>BS57</f>
        <v>3600</v>
      </c>
      <c r="BT56" s="155">
        <f>BT57</f>
        <v>3600</v>
      </c>
      <c r="BU56" s="157">
        <f t="shared" si="33"/>
        <v>100</v>
      </c>
      <c r="BV56" s="178" t="s">
        <v>40</v>
      </c>
      <c r="BW56" s="154">
        <f>BW57</f>
        <v>10800</v>
      </c>
      <c r="BX56" s="155">
        <f>BX57</f>
        <v>10800</v>
      </c>
      <c r="BY56" s="157">
        <f t="shared" si="34"/>
        <v>100</v>
      </c>
      <c r="BZ56" s="178" t="s">
        <v>79</v>
      </c>
      <c r="CA56" s="154">
        <f>CA57</f>
        <v>6300</v>
      </c>
      <c r="CB56" s="155">
        <f>CB57</f>
        <v>6300</v>
      </c>
      <c r="CC56" s="157">
        <f>CB56/CA56*100</f>
        <v>100</v>
      </c>
      <c r="CD56" s="178" t="s">
        <v>78</v>
      </c>
      <c r="CE56" s="752">
        <f>CE57</f>
        <v>0</v>
      </c>
      <c r="CF56" s="753">
        <f>CF57</f>
        <v>0</v>
      </c>
      <c r="CG56" s="759" t="s">
        <v>80</v>
      </c>
      <c r="CH56" s="760" t="s">
        <v>37</v>
      </c>
      <c r="CI56" s="752">
        <f t="shared" ref="CI56:CJ56" si="82">CI57</f>
        <v>0</v>
      </c>
      <c r="CJ56" s="753">
        <f t="shared" si="82"/>
        <v>0</v>
      </c>
      <c r="CK56" s="759" t="s">
        <v>80</v>
      </c>
      <c r="CL56" s="760" t="s">
        <v>37</v>
      </c>
      <c r="CM56" s="752">
        <f t="shared" ref="CM56:CN56" si="83">CM57</f>
        <v>0</v>
      </c>
      <c r="CN56" s="753">
        <f t="shared" si="83"/>
        <v>0</v>
      </c>
      <c r="CO56" s="759" t="s">
        <v>81</v>
      </c>
      <c r="CP56" s="760" t="s">
        <v>37</v>
      </c>
      <c r="CQ56" s="752">
        <f t="shared" ref="CQ56:CR56" si="84">CQ57</f>
        <v>0</v>
      </c>
      <c r="CR56" s="753">
        <f t="shared" si="84"/>
        <v>0</v>
      </c>
      <c r="CS56" s="761" t="s">
        <v>37</v>
      </c>
      <c r="CT56" s="760" t="s">
        <v>37</v>
      </c>
      <c r="CU56" s="752">
        <f t="shared" ref="CU56:CV56" si="85">CU57</f>
        <v>0</v>
      </c>
      <c r="CV56" s="753">
        <f t="shared" si="85"/>
        <v>0</v>
      </c>
      <c r="CW56" s="762" t="s">
        <v>37</v>
      </c>
      <c r="CX56" s="760" t="s">
        <v>37</v>
      </c>
    </row>
    <row r="57" spans="1:102" ht="36" customHeight="1">
      <c r="A57" s="159"/>
      <c r="B57" s="160" t="s">
        <v>22</v>
      </c>
      <c r="C57" s="101">
        <v>1182600</v>
      </c>
      <c r="D57" s="102">
        <v>1182600</v>
      </c>
      <c r="E57" s="103">
        <f t="shared" si="50"/>
        <v>100</v>
      </c>
      <c r="F57" s="103">
        <f t="shared" si="51"/>
        <v>8.2658574183965064E-2</v>
      </c>
      <c r="G57" s="102">
        <v>693188</v>
      </c>
      <c r="H57" s="102">
        <v>693188</v>
      </c>
      <c r="I57" s="103">
        <f t="shared" si="52"/>
        <v>100</v>
      </c>
      <c r="J57" s="104">
        <f t="shared" si="53"/>
        <v>4.4144059256872717E-2</v>
      </c>
      <c r="K57" s="102">
        <v>475774</v>
      </c>
      <c r="L57" s="102">
        <v>475774</v>
      </c>
      <c r="M57" s="103">
        <f t="shared" si="54"/>
        <v>100</v>
      </c>
      <c r="N57" s="103">
        <f t="shared" si="55"/>
        <v>3.1469274632736868E-2</v>
      </c>
      <c r="O57" s="102">
        <v>434751</v>
      </c>
      <c r="P57" s="102">
        <v>434751</v>
      </c>
      <c r="Q57" s="103">
        <f t="shared" si="56"/>
        <v>100</v>
      </c>
      <c r="R57" s="104">
        <f t="shared" si="57"/>
        <v>2.4901898430680761E-2</v>
      </c>
      <c r="S57" s="102">
        <v>448300</v>
      </c>
      <c r="T57" s="102">
        <v>448300</v>
      </c>
      <c r="U57" s="103">
        <f t="shared" si="58"/>
        <v>100</v>
      </c>
      <c r="V57" s="103">
        <f t="shared" si="59"/>
        <v>2.5009527832343139E-2</v>
      </c>
      <c r="W57" s="102">
        <v>394300</v>
      </c>
      <c r="X57" s="102">
        <v>394300</v>
      </c>
      <c r="Y57" s="103">
        <f t="shared" si="60"/>
        <v>100</v>
      </c>
      <c r="Z57" s="104">
        <f t="shared" si="61"/>
        <v>2.0471405548258353E-2</v>
      </c>
      <c r="AA57" s="102">
        <v>285700</v>
      </c>
      <c r="AB57" s="102">
        <v>285700</v>
      </c>
      <c r="AC57" s="103">
        <f t="shared" si="62"/>
        <v>100</v>
      </c>
      <c r="AD57" s="103">
        <f t="shared" si="63"/>
        <v>1.4759280162289015E-2</v>
      </c>
      <c r="AE57" s="102">
        <v>338100</v>
      </c>
      <c r="AF57" s="102">
        <v>338100</v>
      </c>
      <c r="AG57" s="103">
        <f t="shared" si="64"/>
        <v>100</v>
      </c>
      <c r="AH57" s="104">
        <f t="shared" si="65"/>
        <v>1.6486997132531329E-2</v>
      </c>
      <c r="AI57" s="102">
        <v>265911</v>
      </c>
      <c r="AJ57" s="102">
        <v>265911</v>
      </c>
      <c r="AK57" s="103">
        <f t="shared" si="66"/>
        <v>100</v>
      </c>
      <c r="AL57" s="103">
        <f t="shared" si="67"/>
        <v>1.2803410398538271E-2</v>
      </c>
      <c r="AM57" s="101">
        <v>137700</v>
      </c>
      <c r="AN57" s="102">
        <v>137700</v>
      </c>
      <c r="AO57" s="103">
        <f t="shared" si="68"/>
        <v>100</v>
      </c>
      <c r="AP57" s="104">
        <f t="shared" si="69"/>
        <v>6.4696095573999997E-3</v>
      </c>
      <c r="AQ57" s="101">
        <v>44300</v>
      </c>
      <c r="AR57" s="102">
        <v>44300</v>
      </c>
      <c r="AS57" s="103">
        <f t="shared" si="70"/>
        <v>100</v>
      </c>
      <c r="AT57" s="104">
        <f>AR57/$AR$27*100</f>
        <v>2.0153729812197644E-3</v>
      </c>
      <c r="AU57" s="101">
        <v>24300</v>
      </c>
      <c r="AV57" s="102">
        <v>24300</v>
      </c>
      <c r="AW57" s="105">
        <f t="shared" si="26"/>
        <v>100</v>
      </c>
      <c r="AX57" s="150" t="s">
        <v>39</v>
      </c>
      <c r="AY57" s="151">
        <v>18900</v>
      </c>
      <c r="AZ57" s="152">
        <v>18900</v>
      </c>
      <c r="BA57" s="153">
        <v>100</v>
      </c>
      <c r="BB57" s="177">
        <v>0</v>
      </c>
      <c r="BC57" s="151">
        <v>50100</v>
      </c>
      <c r="BD57" s="152">
        <v>50100</v>
      </c>
      <c r="BE57" s="153">
        <f t="shared" si="27"/>
        <v>100</v>
      </c>
      <c r="BF57" s="150">
        <f>BD57/$BD$61*100</f>
        <v>1.9970905770597251E-3</v>
      </c>
      <c r="BG57" s="154">
        <v>142500</v>
      </c>
      <c r="BH57" s="155">
        <v>142500</v>
      </c>
      <c r="BI57" s="157">
        <v>100</v>
      </c>
      <c r="BJ57" s="143">
        <v>0.01</v>
      </c>
      <c r="BK57" s="154">
        <v>30200</v>
      </c>
      <c r="BL57" s="155">
        <v>30200</v>
      </c>
      <c r="BM57" s="157">
        <f t="shared" si="28"/>
        <v>100</v>
      </c>
      <c r="BN57" s="178" t="s">
        <v>79</v>
      </c>
      <c r="BO57" s="154">
        <v>16400</v>
      </c>
      <c r="BP57" s="155">
        <v>16400</v>
      </c>
      <c r="BQ57" s="157">
        <f t="shared" si="45"/>
        <v>100</v>
      </c>
      <c r="BR57" s="178" t="s">
        <v>78</v>
      </c>
      <c r="BS57" s="154">
        <v>3600</v>
      </c>
      <c r="BT57" s="155">
        <v>3600</v>
      </c>
      <c r="BU57" s="157">
        <f t="shared" si="33"/>
        <v>100</v>
      </c>
      <c r="BV57" s="178" t="s">
        <v>39</v>
      </c>
      <c r="BW57" s="154">
        <v>10800</v>
      </c>
      <c r="BX57" s="155">
        <v>10800</v>
      </c>
      <c r="BY57" s="157">
        <f t="shared" si="34"/>
        <v>100</v>
      </c>
      <c r="BZ57" s="178" t="s">
        <v>79</v>
      </c>
      <c r="CA57" s="154">
        <v>6300</v>
      </c>
      <c r="CB57" s="155">
        <v>6300</v>
      </c>
      <c r="CC57" s="157">
        <f t="shared" si="35"/>
        <v>100</v>
      </c>
      <c r="CD57" s="178" t="s">
        <v>79</v>
      </c>
      <c r="CE57" s="752">
        <v>0</v>
      </c>
      <c r="CF57" s="753">
        <v>0</v>
      </c>
      <c r="CG57" s="759" t="s">
        <v>81</v>
      </c>
      <c r="CH57" s="760" t="s">
        <v>37</v>
      </c>
      <c r="CI57" s="752">
        <v>0</v>
      </c>
      <c r="CJ57" s="753">
        <v>0</v>
      </c>
      <c r="CK57" s="759" t="s">
        <v>81</v>
      </c>
      <c r="CL57" s="760" t="s">
        <v>37</v>
      </c>
      <c r="CM57" s="752">
        <v>0</v>
      </c>
      <c r="CN57" s="753">
        <v>0</v>
      </c>
      <c r="CO57" s="759" t="s">
        <v>81</v>
      </c>
      <c r="CP57" s="760" t="s">
        <v>37</v>
      </c>
      <c r="CQ57" s="752">
        <v>0</v>
      </c>
      <c r="CR57" s="753">
        <v>0</v>
      </c>
      <c r="CS57" s="761" t="s">
        <v>37</v>
      </c>
      <c r="CT57" s="760" t="s">
        <v>37</v>
      </c>
      <c r="CU57" s="752">
        <v>0</v>
      </c>
      <c r="CV57" s="753"/>
      <c r="CW57" s="762" t="s">
        <v>37</v>
      </c>
      <c r="CX57" s="760" t="s">
        <v>37</v>
      </c>
    </row>
    <row r="58" spans="1:102" ht="36" customHeight="1">
      <c r="A58" s="99" t="s">
        <v>35</v>
      </c>
      <c r="B58" s="164"/>
      <c r="C58" s="144">
        <f>SUM(C59:C60)</f>
        <v>6327500</v>
      </c>
      <c r="D58" s="145">
        <v>6227500</v>
      </c>
      <c r="E58" s="146">
        <f t="shared" si="50"/>
        <v>98.419596997234294</v>
      </c>
      <c r="F58" s="146">
        <f t="shared" si="51"/>
        <v>0.43527504712552212</v>
      </c>
      <c r="G58" s="145">
        <f>SUM(G59:G60)</f>
        <v>39074100</v>
      </c>
      <c r="H58" s="145">
        <f>SUM(H59:H60)</f>
        <v>10921100</v>
      </c>
      <c r="I58" s="146">
        <f t="shared" si="52"/>
        <v>27.949716052321104</v>
      </c>
      <c r="J58" s="147">
        <f t="shared" si="53"/>
        <v>0.69548475384777664</v>
      </c>
      <c r="K58" s="145">
        <f>SUM(K59:K60)</f>
        <v>34969100</v>
      </c>
      <c r="L58" s="145">
        <f>SUM(L59:L60)</f>
        <v>6401300</v>
      </c>
      <c r="M58" s="146">
        <f t="shared" si="54"/>
        <v>18.305589792130768</v>
      </c>
      <c r="N58" s="146">
        <f t="shared" si="55"/>
        <v>0.4234032706842713</v>
      </c>
      <c r="O58" s="145">
        <f>SUM(O59:O60)</f>
        <v>32363100</v>
      </c>
      <c r="P58" s="145">
        <f>SUM(P59:P60)</f>
        <v>3795300</v>
      </c>
      <c r="Q58" s="146">
        <f t="shared" si="56"/>
        <v>11.727244917823077</v>
      </c>
      <c r="R58" s="147">
        <f t="shared" si="57"/>
        <v>0.21738920695745997</v>
      </c>
      <c r="S58" s="145">
        <f>SUM(S59:S60)</f>
        <v>35233000</v>
      </c>
      <c r="T58" s="145">
        <f>SUM(T59:T60)</f>
        <v>9207600</v>
      </c>
      <c r="U58" s="146">
        <f t="shared" si="58"/>
        <v>26.133454431924619</v>
      </c>
      <c r="V58" s="146">
        <f t="shared" si="59"/>
        <v>0.51366881211037851</v>
      </c>
      <c r="W58" s="145">
        <f>SUM(W59:W60)</f>
        <v>28611500</v>
      </c>
      <c r="X58" s="145">
        <f>SUM(X59:X60)</f>
        <v>2613100</v>
      </c>
      <c r="Y58" s="146">
        <f t="shared" si="60"/>
        <v>9.1330409101235528</v>
      </c>
      <c r="Z58" s="147">
        <f t="shared" si="61"/>
        <v>0.13566784133439994</v>
      </c>
      <c r="AA58" s="145">
        <f>SUM(AA59:AA60)</f>
        <v>32329200</v>
      </c>
      <c r="AB58" s="145">
        <f>SUM(AB59:AB60)</f>
        <v>7266800</v>
      </c>
      <c r="AC58" s="146">
        <f t="shared" si="62"/>
        <v>22.477512589238213</v>
      </c>
      <c r="AD58" s="146">
        <f t="shared" si="63"/>
        <v>0.37540334995912433</v>
      </c>
      <c r="AE58" s="145">
        <f>SUM(AE59:AE60)</f>
        <v>23854300</v>
      </c>
      <c r="AF58" s="145">
        <f>SUM(AF59:AF60)</f>
        <v>4276400</v>
      </c>
      <c r="AG58" s="146">
        <f t="shared" si="64"/>
        <v>17.927166171298257</v>
      </c>
      <c r="AH58" s="147">
        <f t="shared" si="65"/>
        <v>0.20853296225246074</v>
      </c>
      <c r="AI58" s="145">
        <f>SUM(AI59:AI60)</f>
        <v>21637600</v>
      </c>
      <c r="AJ58" s="145">
        <f>SUM(AJ59:AJ60)</f>
        <v>2859700</v>
      </c>
      <c r="AK58" s="146">
        <f t="shared" si="66"/>
        <v>13.216345620586386</v>
      </c>
      <c r="AL58" s="146">
        <f t="shared" si="67"/>
        <v>0.13769235840826399</v>
      </c>
      <c r="AM58" s="144">
        <f>SUM(AM59:AM60)</f>
        <v>20730700</v>
      </c>
      <c r="AN58" s="145">
        <f>SUM(AN59:AN60)</f>
        <v>2952800</v>
      </c>
      <c r="AO58" s="146">
        <f t="shared" si="68"/>
        <v>14.243609718919284</v>
      </c>
      <c r="AP58" s="147">
        <f t="shared" si="69"/>
        <v>0.13873248439426811</v>
      </c>
      <c r="AQ58" s="144">
        <v>17777900</v>
      </c>
      <c r="AR58" s="145">
        <v>2000000</v>
      </c>
      <c r="AS58" s="146">
        <f t="shared" si="70"/>
        <v>11.249922656781735</v>
      </c>
      <c r="AT58" s="147">
        <f>AR58/$AR$27*100</f>
        <v>9.0987493508792983E-2</v>
      </c>
      <c r="AU58" s="144">
        <v>0</v>
      </c>
      <c r="AV58" s="145">
        <v>0</v>
      </c>
      <c r="AW58" s="149">
        <v>0</v>
      </c>
      <c r="AX58" s="150">
        <f>AV58/$AZ$27*100</f>
        <v>0</v>
      </c>
      <c r="AY58" s="151">
        <v>0</v>
      </c>
      <c r="AZ58" s="152">
        <v>0</v>
      </c>
      <c r="BA58" s="153">
        <v>0</v>
      </c>
      <c r="BB58" s="177">
        <v>0</v>
      </c>
      <c r="BC58" s="181">
        <v>0</v>
      </c>
      <c r="BD58" s="182" t="s">
        <v>78</v>
      </c>
      <c r="BE58" s="153">
        <v>0</v>
      </c>
      <c r="BF58" s="150">
        <v>0</v>
      </c>
      <c r="BG58" s="183" t="s">
        <v>82</v>
      </c>
      <c r="BH58" s="179" t="s">
        <v>79</v>
      </c>
      <c r="BI58" s="179" t="s">
        <v>82</v>
      </c>
      <c r="BJ58" s="184" t="s">
        <v>82</v>
      </c>
      <c r="BK58" s="185" t="s">
        <v>79</v>
      </c>
      <c r="BL58" s="180" t="s">
        <v>82</v>
      </c>
      <c r="BM58" s="180" t="s">
        <v>82</v>
      </c>
      <c r="BN58" s="178" t="s">
        <v>79</v>
      </c>
      <c r="BO58" s="185" t="s">
        <v>78</v>
      </c>
      <c r="BP58" s="180" t="s">
        <v>39</v>
      </c>
      <c r="BQ58" s="180" t="s">
        <v>82</v>
      </c>
      <c r="BR58" s="178" t="s">
        <v>79</v>
      </c>
      <c r="BS58" s="185" t="s">
        <v>39</v>
      </c>
      <c r="BT58" s="180" t="s">
        <v>82</v>
      </c>
      <c r="BU58" s="180" t="s">
        <v>82</v>
      </c>
      <c r="BV58" s="178" t="s">
        <v>78</v>
      </c>
      <c r="BW58" s="185" t="s">
        <v>39</v>
      </c>
      <c r="BX58" s="180" t="s">
        <v>39</v>
      </c>
      <c r="BY58" s="180" t="s">
        <v>79</v>
      </c>
      <c r="BZ58" s="178" t="s">
        <v>39</v>
      </c>
      <c r="CA58" s="185" t="s">
        <v>82</v>
      </c>
      <c r="CB58" s="180" t="s">
        <v>82</v>
      </c>
      <c r="CC58" s="180" t="s">
        <v>78</v>
      </c>
      <c r="CD58" s="178" t="s">
        <v>39</v>
      </c>
      <c r="CE58" s="763">
        <f>SUM(CE59:CE60)</f>
        <v>0</v>
      </c>
      <c r="CF58" s="761">
        <f>SUM(CF59:CF60)</f>
        <v>0</v>
      </c>
      <c r="CG58" s="762" t="s">
        <v>37</v>
      </c>
      <c r="CH58" s="760" t="s">
        <v>37</v>
      </c>
      <c r="CI58" s="763">
        <f t="shared" ref="CI58" si="86">SUM(CI59:CI60)</f>
        <v>0</v>
      </c>
      <c r="CJ58" s="761">
        <f>SUM(CJ59:CJ60)</f>
        <v>0</v>
      </c>
      <c r="CK58" s="761" t="s">
        <v>37</v>
      </c>
      <c r="CL58" s="764" t="s">
        <v>37</v>
      </c>
      <c r="CM58" s="763">
        <f t="shared" ref="CM58:CN58" si="87">SUM(CM59:CM60)</f>
        <v>0</v>
      </c>
      <c r="CN58" s="761">
        <f t="shared" si="87"/>
        <v>0</v>
      </c>
      <c r="CO58" s="762" t="s">
        <v>37</v>
      </c>
      <c r="CP58" s="760" t="s">
        <v>37</v>
      </c>
      <c r="CQ58" s="763">
        <f t="shared" ref="CQ58:CR58" si="88">SUM(CQ59:CQ60)</f>
        <v>0</v>
      </c>
      <c r="CR58" s="761">
        <f t="shared" si="88"/>
        <v>0</v>
      </c>
      <c r="CS58" s="762" t="s">
        <v>37</v>
      </c>
      <c r="CT58" s="760" t="s">
        <v>37</v>
      </c>
      <c r="CU58" s="763">
        <f t="shared" ref="CU58:CV58" si="89">SUM(CU59:CU60)</f>
        <v>0</v>
      </c>
      <c r="CV58" s="761">
        <f t="shared" si="89"/>
        <v>0</v>
      </c>
      <c r="CW58" s="762" t="s">
        <v>37</v>
      </c>
      <c r="CX58" s="760" t="s">
        <v>37</v>
      </c>
    </row>
    <row r="59" spans="1:102" ht="36" customHeight="1">
      <c r="A59" s="99"/>
      <c r="B59" s="131" t="s">
        <v>22</v>
      </c>
      <c r="C59" s="101">
        <v>6327500</v>
      </c>
      <c r="D59" s="102">
        <v>6227500</v>
      </c>
      <c r="E59" s="103">
        <f t="shared" si="50"/>
        <v>98.419596997234294</v>
      </c>
      <c r="F59" s="103">
        <f t="shared" si="51"/>
        <v>0.43527504712552212</v>
      </c>
      <c r="G59" s="102">
        <v>38974100</v>
      </c>
      <c r="H59" s="102">
        <v>10921100</v>
      </c>
      <c r="I59" s="103">
        <f t="shared" si="52"/>
        <v>28.021429616078368</v>
      </c>
      <c r="J59" s="104">
        <f t="shared" si="53"/>
        <v>0.69548475384777664</v>
      </c>
      <c r="K59" s="102">
        <v>6816100</v>
      </c>
      <c r="L59" s="102">
        <v>5157300</v>
      </c>
      <c r="M59" s="103">
        <f t="shared" si="54"/>
        <v>75.663502589457309</v>
      </c>
      <c r="N59" s="103">
        <f t="shared" si="55"/>
        <v>0.34112097353662424</v>
      </c>
      <c r="O59" s="102">
        <v>3795300</v>
      </c>
      <c r="P59" s="102">
        <v>3795300</v>
      </c>
      <c r="Q59" s="103">
        <f t="shared" si="56"/>
        <v>100</v>
      </c>
      <c r="R59" s="104">
        <f t="shared" si="57"/>
        <v>0.21738920695745997</v>
      </c>
      <c r="S59" s="102">
        <v>6665200</v>
      </c>
      <c r="T59" s="102">
        <v>6665200</v>
      </c>
      <c r="U59" s="103">
        <f t="shared" si="58"/>
        <v>100</v>
      </c>
      <c r="V59" s="103">
        <f t="shared" si="59"/>
        <v>0.37183471984861366</v>
      </c>
      <c r="W59" s="102">
        <v>2586100</v>
      </c>
      <c r="X59" s="102">
        <v>2586100</v>
      </c>
      <c r="Y59" s="103">
        <f t="shared" si="60"/>
        <v>100</v>
      </c>
      <c r="Z59" s="104">
        <f t="shared" si="61"/>
        <v>0.13426604587459023</v>
      </c>
      <c r="AA59" s="102">
        <v>6330800</v>
      </c>
      <c r="AB59" s="102">
        <v>6330800</v>
      </c>
      <c r="AC59" s="103">
        <f t="shared" si="62"/>
        <v>100</v>
      </c>
      <c r="AD59" s="103">
        <f t="shared" si="63"/>
        <v>0.32704953045649038</v>
      </c>
      <c r="AE59" s="102">
        <v>2167400</v>
      </c>
      <c r="AF59" s="102">
        <v>2167400</v>
      </c>
      <c r="AG59" s="103">
        <f t="shared" si="64"/>
        <v>100</v>
      </c>
      <c r="AH59" s="104">
        <f t="shared" si="65"/>
        <v>0.10569038031661758</v>
      </c>
      <c r="AI59" s="102">
        <v>2059700</v>
      </c>
      <c r="AJ59" s="102">
        <v>2059700</v>
      </c>
      <c r="AK59" s="103">
        <f t="shared" si="66"/>
        <v>100</v>
      </c>
      <c r="AL59" s="103">
        <f t="shared" si="67"/>
        <v>9.9172972903976434E-2</v>
      </c>
      <c r="AM59" s="101">
        <v>1952800</v>
      </c>
      <c r="AN59" s="102">
        <v>1952800</v>
      </c>
      <c r="AO59" s="103">
        <f t="shared" si="68"/>
        <v>100</v>
      </c>
      <c r="AP59" s="104">
        <f t="shared" si="69"/>
        <v>9.1749117964347995E-2</v>
      </c>
      <c r="AQ59" s="186" t="s">
        <v>39</v>
      </c>
      <c r="AR59" s="187" t="s">
        <v>39</v>
      </c>
      <c r="AS59" s="103" t="s">
        <v>79</v>
      </c>
      <c r="AT59" s="104" t="s">
        <v>79</v>
      </c>
      <c r="AU59" s="101">
        <v>0</v>
      </c>
      <c r="AV59" s="102">
        <v>0</v>
      </c>
      <c r="AW59" s="105" t="s">
        <v>79</v>
      </c>
      <c r="AX59" s="120">
        <f>AV59/$AZ$27*100</f>
        <v>0</v>
      </c>
      <c r="AY59" s="107">
        <v>0</v>
      </c>
      <c r="AZ59" s="108">
        <v>0</v>
      </c>
      <c r="BA59" s="109">
        <v>0</v>
      </c>
      <c r="BB59" s="121">
        <v>0</v>
      </c>
      <c r="BC59" s="188">
        <v>0</v>
      </c>
      <c r="BD59" s="189" t="s">
        <v>79</v>
      </c>
      <c r="BE59" s="109">
        <v>0</v>
      </c>
      <c r="BF59" s="120">
        <v>0</v>
      </c>
      <c r="BG59" s="190" t="s">
        <v>39</v>
      </c>
      <c r="BH59" s="191" t="s">
        <v>39</v>
      </c>
      <c r="BI59" s="191" t="s">
        <v>79</v>
      </c>
      <c r="BJ59" s="192" t="s">
        <v>78</v>
      </c>
      <c r="BK59" s="193" t="s">
        <v>82</v>
      </c>
      <c r="BL59" s="194" t="s">
        <v>82</v>
      </c>
      <c r="BM59" s="194" t="s">
        <v>39</v>
      </c>
      <c r="BN59" s="195" t="s">
        <v>79</v>
      </c>
      <c r="BO59" s="193" t="s">
        <v>79</v>
      </c>
      <c r="BP59" s="194" t="s">
        <v>79</v>
      </c>
      <c r="BQ59" s="194" t="s">
        <v>79</v>
      </c>
      <c r="BR59" s="195" t="s">
        <v>79</v>
      </c>
      <c r="BS59" s="193" t="s">
        <v>78</v>
      </c>
      <c r="BT59" s="194" t="s">
        <v>82</v>
      </c>
      <c r="BU59" s="194" t="s">
        <v>79</v>
      </c>
      <c r="BV59" s="195" t="s">
        <v>78</v>
      </c>
      <c r="BW59" s="193" t="s">
        <v>79</v>
      </c>
      <c r="BX59" s="194" t="s">
        <v>78</v>
      </c>
      <c r="BY59" s="194" t="s">
        <v>78</v>
      </c>
      <c r="BZ59" s="195" t="s">
        <v>82</v>
      </c>
      <c r="CA59" s="193" t="s">
        <v>82</v>
      </c>
      <c r="CB59" s="194" t="s">
        <v>79</v>
      </c>
      <c r="CC59" s="194" t="s">
        <v>79</v>
      </c>
      <c r="CD59" s="195" t="s">
        <v>78</v>
      </c>
      <c r="CE59" s="765">
        <v>0</v>
      </c>
      <c r="CF59" s="766">
        <v>0</v>
      </c>
      <c r="CG59" s="767" t="s">
        <v>37</v>
      </c>
      <c r="CH59" s="768" t="s">
        <v>37</v>
      </c>
      <c r="CI59" s="765">
        <v>0</v>
      </c>
      <c r="CJ59" s="766">
        <v>0</v>
      </c>
      <c r="CK59" s="766" t="s">
        <v>37</v>
      </c>
      <c r="CL59" s="769" t="s">
        <v>37</v>
      </c>
      <c r="CM59" s="765">
        <v>0</v>
      </c>
      <c r="CN59" s="766">
        <v>0</v>
      </c>
      <c r="CO59" s="767" t="s">
        <v>37</v>
      </c>
      <c r="CP59" s="768" t="s">
        <v>37</v>
      </c>
      <c r="CQ59" s="765">
        <v>0</v>
      </c>
      <c r="CR59" s="766">
        <v>0</v>
      </c>
      <c r="CS59" s="767" t="s">
        <v>37</v>
      </c>
      <c r="CT59" s="768" t="s">
        <v>37</v>
      </c>
      <c r="CU59" s="765">
        <v>0</v>
      </c>
      <c r="CV59" s="766">
        <v>0</v>
      </c>
      <c r="CW59" s="767" t="s">
        <v>37</v>
      </c>
      <c r="CX59" s="768" t="s">
        <v>37</v>
      </c>
    </row>
    <row r="60" spans="1:102" ht="36" customHeight="1" thickBot="1">
      <c r="A60" s="196"/>
      <c r="B60" s="197" t="s">
        <v>26</v>
      </c>
      <c r="C60" s="198" t="s">
        <v>83</v>
      </c>
      <c r="D60" s="199" t="s">
        <v>83</v>
      </c>
      <c r="E60" s="200" t="s">
        <v>83</v>
      </c>
      <c r="F60" s="200" t="s">
        <v>79</v>
      </c>
      <c r="G60" s="201">
        <v>100000</v>
      </c>
      <c r="H60" s="202">
        <v>0</v>
      </c>
      <c r="I60" s="203">
        <v>0</v>
      </c>
      <c r="J60" s="204">
        <v>0</v>
      </c>
      <c r="K60" s="201">
        <v>28153000</v>
      </c>
      <c r="L60" s="201">
        <v>1244000</v>
      </c>
      <c r="M60" s="205">
        <f t="shared" si="54"/>
        <v>4.418712037793485</v>
      </c>
      <c r="N60" s="205">
        <f t="shared" si="55"/>
        <v>8.2282297147647121E-2</v>
      </c>
      <c r="O60" s="201">
        <v>28567800</v>
      </c>
      <c r="P60" s="202">
        <v>0</v>
      </c>
      <c r="Q60" s="205">
        <f t="shared" si="56"/>
        <v>0</v>
      </c>
      <c r="R60" s="206">
        <f t="shared" si="57"/>
        <v>0</v>
      </c>
      <c r="S60" s="201">
        <v>28567800</v>
      </c>
      <c r="T60" s="201">
        <v>2542400</v>
      </c>
      <c r="U60" s="205">
        <f t="shared" si="58"/>
        <v>8.899530240340523</v>
      </c>
      <c r="V60" s="205">
        <f t="shared" si="59"/>
        <v>0.14183409226176488</v>
      </c>
      <c r="W60" s="201">
        <v>26025400</v>
      </c>
      <c r="X60" s="201">
        <v>27000</v>
      </c>
      <c r="Y60" s="205">
        <f t="shared" si="60"/>
        <v>0.10374480315384202</v>
      </c>
      <c r="Z60" s="206">
        <f t="shared" si="61"/>
        <v>1.4017954598097276E-3</v>
      </c>
      <c r="AA60" s="201">
        <v>25998400</v>
      </c>
      <c r="AB60" s="201">
        <v>936000</v>
      </c>
      <c r="AC60" s="205">
        <f t="shared" si="62"/>
        <v>3.6002215520955136</v>
      </c>
      <c r="AD60" s="205">
        <f t="shared" si="63"/>
        <v>4.8353819502633948E-2</v>
      </c>
      <c r="AE60" s="201">
        <v>21686900</v>
      </c>
      <c r="AF60" s="201">
        <v>2109000</v>
      </c>
      <c r="AG60" s="205">
        <f t="shared" si="64"/>
        <v>9.7247647197155889</v>
      </c>
      <c r="AH60" s="206">
        <f t="shared" si="65"/>
        <v>0.10284258193584317</v>
      </c>
      <c r="AI60" s="201">
        <v>19577900</v>
      </c>
      <c r="AJ60" s="201">
        <v>800000</v>
      </c>
      <c r="AK60" s="205">
        <f t="shared" si="66"/>
        <v>4.0862400972525146</v>
      </c>
      <c r="AL60" s="205">
        <f t="shared" si="67"/>
        <v>3.8519385504287587E-2</v>
      </c>
      <c r="AM60" s="207">
        <v>18777900</v>
      </c>
      <c r="AN60" s="201">
        <v>1000000</v>
      </c>
      <c r="AO60" s="205">
        <f t="shared" si="68"/>
        <v>5.3254091245559936</v>
      </c>
      <c r="AP60" s="206">
        <f t="shared" si="69"/>
        <v>4.6983366429920119E-2</v>
      </c>
      <c r="AQ60" s="207">
        <v>17777900</v>
      </c>
      <c r="AR60" s="201">
        <v>2000000</v>
      </c>
      <c r="AS60" s="205">
        <f>AR60/AQ60*100</f>
        <v>11.249922656781735</v>
      </c>
      <c r="AT60" s="206">
        <f>AR60/$AR$27*100</f>
        <v>9.0987493508792983E-2</v>
      </c>
      <c r="AU60" s="207">
        <v>0</v>
      </c>
      <c r="AV60" s="201">
        <v>0</v>
      </c>
      <c r="AW60" s="208" t="s">
        <v>39</v>
      </c>
      <c r="AX60" s="209">
        <f>AV60/$AZ$27*100</f>
        <v>0</v>
      </c>
      <c r="AY60" s="107">
        <v>0</v>
      </c>
      <c r="AZ60" s="108">
        <v>0</v>
      </c>
      <c r="BA60" s="109">
        <v>0</v>
      </c>
      <c r="BB60" s="121">
        <v>0</v>
      </c>
      <c r="BC60" s="188">
        <v>0</v>
      </c>
      <c r="BD60" s="189" t="s">
        <v>39</v>
      </c>
      <c r="BE60" s="109">
        <v>0</v>
      </c>
      <c r="BF60" s="120">
        <v>0</v>
      </c>
      <c r="BG60" s="210" t="s">
        <v>79</v>
      </c>
      <c r="BH60" s="67" t="s">
        <v>78</v>
      </c>
      <c r="BI60" s="67" t="s">
        <v>82</v>
      </c>
      <c r="BJ60" s="125" t="s">
        <v>79</v>
      </c>
      <c r="BK60" s="211" t="s">
        <v>39</v>
      </c>
      <c r="BL60" s="212" t="s">
        <v>79</v>
      </c>
      <c r="BM60" s="212" t="s">
        <v>39</v>
      </c>
      <c r="BN60" s="127" t="s">
        <v>82</v>
      </c>
      <c r="BO60" s="211" t="s">
        <v>82</v>
      </c>
      <c r="BP60" s="212" t="s">
        <v>79</v>
      </c>
      <c r="BQ60" s="212" t="s">
        <v>82</v>
      </c>
      <c r="BR60" s="127" t="s">
        <v>39</v>
      </c>
      <c r="BS60" s="211" t="s">
        <v>79</v>
      </c>
      <c r="BT60" s="212" t="s">
        <v>79</v>
      </c>
      <c r="BU60" s="212" t="s">
        <v>78</v>
      </c>
      <c r="BV60" s="127" t="s">
        <v>39</v>
      </c>
      <c r="BW60" s="211" t="s">
        <v>78</v>
      </c>
      <c r="BX60" s="212" t="s">
        <v>79</v>
      </c>
      <c r="BY60" s="212" t="s">
        <v>39</v>
      </c>
      <c r="BZ60" s="127" t="s">
        <v>79</v>
      </c>
      <c r="CA60" s="211" t="s">
        <v>79</v>
      </c>
      <c r="CB60" s="212" t="s">
        <v>79</v>
      </c>
      <c r="CC60" s="212" t="s">
        <v>78</v>
      </c>
      <c r="CD60" s="127" t="s">
        <v>39</v>
      </c>
      <c r="CE60" s="770">
        <v>0</v>
      </c>
      <c r="CF60" s="771">
        <v>0</v>
      </c>
      <c r="CG60" s="772" t="s">
        <v>37</v>
      </c>
      <c r="CH60" s="747" t="s">
        <v>37</v>
      </c>
      <c r="CI60" s="770">
        <v>0</v>
      </c>
      <c r="CJ60" s="771">
        <v>0</v>
      </c>
      <c r="CK60" s="771" t="s">
        <v>37</v>
      </c>
      <c r="CL60" s="773" t="s">
        <v>37</v>
      </c>
      <c r="CM60" s="770">
        <v>0</v>
      </c>
      <c r="CN60" s="771">
        <v>0</v>
      </c>
      <c r="CO60" s="772" t="s">
        <v>37</v>
      </c>
      <c r="CP60" s="747" t="s">
        <v>37</v>
      </c>
      <c r="CQ60" s="770">
        <v>0</v>
      </c>
      <c r="CR60" s="771">
        <v>0</v>
      </c>
      <c r="CS60" s="772" t="s">
        <v>37</v>
      </c>
      <c r="CT60" s="747" t="s">
        <v>37</v>
      </c>
      <c r="CU60" s="770">
        <v>0</v>
      </c>
      <c r="CV60" s="771">
        <v>0</v>
      </c>
      <c r="CW60" s="772" t="s">
        <v>37</v>
      </c>
      <c r="CX60" s="747" t="s">
        <v>37</v>
      </c>
    </row>
    <row r="61" spans="1:102" ht="34.5" customHeight="1" thickTop="1">
      <c r="A61" s="1081" t="s">
        <v>41</v>
      </c>
      <c r="B61" s="1082"/>
      <c r="C61" s="101">
        <f>SUM(C39,C46,C50,C54,C56,C58)</f>
        <v>1657492912</v>
      </c>
      <c r="D61" s="102">
        <f>SUM(D39,D46,D50,D54,D56,D58)</f>
        <v>1430704572</v>
      </c>
      <c r="E61" s="103">
        <f>D61/C61*100</f>
        <v>86.31738703929976</v>
      </c>
      <c r="F61" s="103">
        <f>D61/$D$27*100</f>
        <v>100</v>
      </c>
      <c r="G61" s="102">
        <f>SUM(G39,G46,G50,G54,G56,G58)</f>
        <v>1885505700</v>
      </c>
      <c r="H61" s="102">
        <f>SUM(H39,H46,H50,H54,H56,H58)</f>
        <v>1570286040</v>
      </c>
      <c r="I61" s="103">
        <f>H61/G61*100</f>
        <v>83.281956665524802</v>
      </c>
      <c r="J61" s="104">
        <f>H61/$H$27*100</f>
        <v>100</v>
      </c>
      <c r="K61" s="102">
        <f>SUM(K39,K46,K50,K54,K56,K58)</f>
        <v>1870118690</v>
      </c>
      <c r="L61" s="102">
        <f>SUM(L39,L46,L50,L54,L56,L58)</f>
        <v>1511868340</v>
      </c>
      <c r="M61" s="103">
        <f t="shared" si="54"/>
        <v>80.84344315065907</v>
      </c>
      <c r="N61" s="103">
        <f t="shared" si="55"/>
        <v>100</v>
      </c>
      <c r="O61" s="102">
        <f>SUM(O39,O46,O50,O54,O56,O58)</f>
        <v>2106439970</v>
      </c>
      <c r="P61" s="102">
        <f>SUM(P39,P46,P50,P54,P56,P58)</f>
        <v>1745854844</v>
      </c>
      <c r="Q61" s="103">
        <f t="shared" si="56"/>
        <v>82.881775358639814</v>
      </c>
      <c r="R61" s="104">
        <f t="shared" si="57"/>
        <v>100</v>
      </c>
      <c r="S61" s="102">
        <f>SUM(S39,S46,S50,S54,S56,S58)</f>
        <v>2181061020</v>
      </c>
      <c r="T61" s="102">
        <f>SUM(T39,T46,T50,T54,T56,T58)</f>
        <v>1792516848</v>
      </c>
      <c r="U61" s="103">
        <f t="shared" si="58"/>
        <v>82.185543254539482</v>
      </c>
      <c r="V61" s="103">
        <f t="shared" si="59"/>
        <v>100</v>
      </c>
      <c r="W61" s="102">
        <f>SUM(W39,W46,W50,W54,W56,W58)</f>
        <v>2360544761</v>
      </c>
      <c r="X61" s="102">
        <f>SUM(X39,X46,X50,X54,X56,X58)</f>
        <v>1926101259</v>
      </c>
      <c r="Y61" s="103">
        <f t="shared" si="60"/>
        <v>81.595625332859342</v>
      </c>
      <c r="Z61" s="104">
        <f t="shared" si="61"/>
        <v>100</v>
      </c>
      <c r="AA61" s="102">
        <f>SUM(AA39,AA46,AA50,AA54,AA56,AA58)</f>
        <v>2369872847</v>
      </c>
      <c r="AB61" s="102">
        <f>SUM(AB39,AB46,AB50,AB54,AB56,AB58)</f>
        <v>1935731261</v>
      </c>
      <c r="AC61" s="103">
        <f t="shared" si="62"/>
        <v>81.680806776212663</v>
      </c>
      <c r="AD61" s="103">
        <f t="shared" si="63"/>
        <v>100</v>
      </c>
      <c r="AE61" s="102">
        <f>SUM(AE39,AE46,AE50,AE54,AE56,AE58)</f>
        <v>2504944161</v>
      </c>
      <c r="AF61" s="102">
        <f>SUM(AF39,AF46,AF50,AF54,AF56,AF58)</f>
        <v>2050706974</v>
      </c>
      <c r="AG61" s="103">
        <f t="shared" si="64"/>
        <v>81.866374745109539</v>
      </c>
      <c r="AH61" s="104">
        <f t="shared" si="65"/>
        <v>100</v>
      </c>
      <c r="AI61" s="102">
        <f>SUM(AI39,AI46,AI50,AI54,AI56,AI58)</f>
        <v>2536712250</v>
      </c>
      <c r="AJ61" s="102">
        <f>SUM(AJ39,AJ46,AJ50,AJ54,AJ56,AJ58)</f>
        <v>2076876330</v>
      </c>
      <c r="AK61" s="103">
        <f t="shared" si="66"/>
        <v>81.872759908026609</v>
      </c>
      <c r="AL61" s="103">
        <f t="shared" si="67"/>
        <v>100</v>
      </c>
      <c r="AM61" s="101">
        <f>SUM(AM39,AM46,AM50,AM54,AM56,AM58)</f>
        <v>2591888922</v>
      </c>
      <c r="AN61" s="102">
        <f>SUM(AN39,AN46,AN50,AN54,AN56,AN58)</f>
        <v>2128412832</v>
      </c>
      <c r="AO61" s="103">
        <f t="shared" si="68"/>
        <v>82.118211700123155</v>
      </c>
      <c r="AP61" s="104">
        <f t="shared" si="69"/>
        <v>100</v>
      </c>
      <c r="AQ61" s="101">
        <v>2675776594</v>
      </c>
      <c r="AR61" s="102">
        <v>2170476998</v>
      </c>
      <c r="AS61" s="103">
        <f>AR61/AQ61*100</f>
        <v>81.115777859293132</v>
      </c>
      <c r="AT61" s="104">
        <v>100</v>
      </c>
      <c r="AU61" s="101">
        <f>SUM(AU39,AU46,AU50,AU54,AU56,AU58)</f>
        <v>2727993744</v>
      </c>
      <c r="AV61" s="102">
        <f>SUM(AV39,AV46,AV50,AV54,AV56,AV58)</f>
        <v>2247812657</v>
      </c>
      <c r="AW61" s="105">
        <f>AV61/AU61*100</f>
        <v>82.398013629755596</v>
      </c>
      <c r="AX61" s="120">
        <f>SUM(AX39,AX46,AX50,AX54,AX56)</f>
        <v>99.998918949053689</v>
      </c>
      <c r="AY61" s="213">
        <v>2732500579</v>
      </c>
      <c r="AZ61" s="214">
        <v>2299337397</v>
      </c>
      <c r="BA61" s="215">
        <f>(AZ61/AY61)*100</f>
        <v>84.147736863114503</v>
      </c>
      <c r="BB61" s="216">
        <f>SUM(BB39,BB46,BB50,BB54,BB56)</f>
        <v>99.999178024067959</v>
      </c>
      <c r="BC61" s="213">
        <v>2918898110</v>
      </c>
      <c r="BD61" s="214">
        <v>2508649361</v>
      </c>
      <c r="BE61" s="215">
        <f>BD61/BC61*100</f>
        <v>85.945081549968876</v>
      </c>
      <c r="BF61" s="216">
        <f>BD61/$BD$61*100</f>
        <v>100</v>
      </c>
      <c r="BG61" s="217">
        <v>3212296075</v>
      </c>
      <c r="BH61" s="218">
        <v>2814706377</v>
      </c>
      <c r="BI61" s="219">
        <v>87.62</v>
      </c>
      <c r="BJ61" s="220">
        <v>100</v>
      </c>
      <c r="BK61" s="217">
        <v>3304051025</v>
      </c>
      <c r="BL61" s="218">
        <f>BL39+BL46+BL50+BL54+BL56</f>
        <v>2902924434</v>
      </c>
      <c r="BM61" s="221">
        <f>BL61/BK61*100</f>
        <v>87.859552168992309</v>
      </c>
      <c r="BN61" s="220">
        <v>100</v>
      </c>
      <c r="BO61" s="217">
        <f>BO62+BO63+BO64</f>
        <v>3475400169</v>
      </c>
      <c r="BP61" s="218">
        <f>BP62+BP63+BP64</f>
        <v>3060065693</v>
      </c>
      <c r="BQ61" s="221">
        <f t="shared" ref="BQ61:BQ64" si="90">BP61/BO61*100</f>
        <v>88.049304948974921</v>
      </c>
      <c r="BR61" s="220">
        <v>100</v>
      </c>
      <c r="BS61" s="217">
        <f>BS62+BS63+BS64</f>
        <v>3560689310</v>
      </c>
      <c r="BT61" s="218">
        <f>BT62+BT63+BT64</f>
        <v>3126568317</v>
      </c>
      <c r="BU61" s="221">
        <f t="shared" ref="BU61:BU64" si="91">BT61/BS61*100</f>
        <v>87.807950786922206</v>
      </c>
      <c r="BV61" s="220">
        <v>100</v>
      </c>
      <c r="BW61" s="217">
        <f>BW62+BW63+BW64</f>
        <v>3663929066</v>
      </c>
      <c r="BX61" s="218">
        <f>BX62+BX63+BX64</f>
        <v>3234967851</v>
      </c>
      <c r="BY61" s="221">
        <f t="shared" ref="BY61:BY64" si="92">BX61/BW61*100</f>
        <v>88.292316601306169</v>
      </c>
      <c r="BZ61" s="220">
        <v>100</v>
      </c>
      <c r="CA61" s="217">
        <f>CA62+CA63+CA64</f>
        <v>3758165599</v>
      </c>
      <c r="CB61" s="218">
        <f>CB62+CB63+CB64</f>
        <v>3342129070</v>
      </c>
      <c r="CC61" s="221">
        <f>CB61/CA61*100</f>
        <v>88.929797848431633</v>
      </c>
      <c r="CD61" s="220">
        <v>100</v>
      </c>
      <c r="CE61" s="774">
        <f>SUM(CE62:CE64)</f>
        <v>4462590572</v>
      </c>
      <c r="CF61" s="775">
        <f>SUM(CF62:CF64)</f>
        <v>4302611957</v>
      </c>
      <c r="CG61" s="776">
        <f>CF61/CE61*100</f>
        <v>96.415117801669567</v>
      </c>
      <c r="CH61" s="777">
        <f>SUM(CH62:CH64)</f>
        <v>100</v>
      </c>
      <c r="CI61" s="774">
        <f>SUM(CI62:CI64)</f>
        <v>4486869672</v>
      </c>
      <c r="CJ61" s="775">
        <f>SUM(CJ62:CJ64)</f>
        <v>4344875448</v>
      </c>
      <c r="CK61" s="776">
        <f>CJ61/CI61*100</f>
        <v>96.835338791182082</v>
      </c>
      <c r="CL61" s="777">
        <f>SUM(CL62:CL64)</f>
        <v>100</v>
      </c>
      <c r="CM61" s="774">
        <f>SUM(CM62:CM64)</f>
        <v>4606564607</v>
      </c>
      <c r="CN61" s="775">
        <f>SUM(CN62:CN64)</f>
        <v>4479785611</v>
      </c>
      <c r="CO61" s="776">
        <f>CN61/CM61*100</f>
        <v>97.247862413405642</v>
      </c>
      <c r="CP61" s="777">
        <f>SUM(CP62:CP64)</f>
        <v>99.999999999999986</v>
      </c>
      <c r="CQ61" s="774">
        <f>SUM(CQ62:CQ64)</f>
        <v>4666509894</v>
      </c>
      <c r="CR61" s="775">
        <f>SUM(CR62:CR64)</f>
        <v>4532892149</v>
      </c>
      <c r="CS61" s="776">
        <f>CR61/CQ61*100</f>
        <v>97.136666415905381</v>
      </c>
      <c r="CT61" s="777">
        <f>SUM(CT62:CT64)</f>
        <v>100</v>
      </c>
      <c r="CU61" s="774">
        <f>SUM(CU62:CU64)</f>
        <v>4928629280</v>
      </c>
      <c r="CV61" s="775">
        <f>SUM(CV62:CV64)</f>
        <v>4795092848</v>
      </c>
      <c r="CW61" s="776">
        <f>CV61/CU61*100</f>
        <v>97.290596950720541</v>
      </c>
      <c r="CX61" s="777">
        <f>SUM(CX62:CX64)</f>
        <v>100.00000000000001</v>
      </c>
    </row>
    <row r="62" spans="1:102" ht="34.5" customHeight="1">
      <c r="A62" s="1090" t="s">
        <v>42</v>
      </c>
      <c r="B62" s="1091"/>
      <c r="C62" s="101">
        <f>SUM(C40,C47,C51,C55,C57,C59)</f>
        <v>1464731134</v>
      </c>
      <c r="D62" s="102">
        <f>SUM(D40,D47,D51,D55,D57,D59)</f>
        <v>1384492326</v>
      </c>
      <c r="E62" s="103">
        <f>D62/C62*100</f>
        <v>94.521942891943738</v>
      </c>
      <c r="F62" s="103">
        <f>D62/$D$27*100</f>
        <v>96.769965868257529</v>
      </c>
      <c r="G62" s="102">
        <f>SUM(G40,G47,G51,G55,G57,G59)</f>
        <v>1659098933</v>
      </c>
      <c r="H62" s="102">
        <f>SUM(H40,H47,H51,H55,H57,H59)</f>
        <v>1524444963</v>
      </c>
      <c r="I62" s="103">
        <f>H62/G62*100</f>
        <v>91.883909553451574</v>
      </c>
      <c r="J62" s="104">
        <f>H62/$H$27*100</f>
        <v>97.080718045484247</v>
      </c>
      <c r="K62" s="102">
        <f>SUM(K40,K47,K51,K55,K57,K59)</f>
        <v>1561704262</v>
      </c>
      <c r="L62" s="102">
        <f>SUM(L40,L47,L51,L55,L57,L59)</f>
        <v>1461016844</v>
      </c>
      <c r="M62" s="103">
        <f t="shared" si="54"/>
        <v>93.552721827687506</v>
      </c>
      <c r="N62" s="103">
        <f t="shared" si="55"/>
        <v>96.636512938686181</v>
      </c>
      <c r="O62" s="102">
        <f>SUM(O40,O47,O51,O55,O57,O59)</f>
        <v>1781274547</v>
      </c>
      <c r="P62" s="102">
        <f>SUM(P40,P47,P51,P55,P57,P59)</f>
        <v>1671223798</v>
      </c>
      <c r="Q62" s="103">
        <f t="shared" si="56"/>
        <v>93.821797477242015</v>
      </c>
      <c r="R62" s="104">
        <f t="shared" si="57"/>
        <v>95.725243352476568</v>
      </c>
      <c r="S62" s="102">
        <f>SUM(S40,S47,S51,S55,S57,S59)</f>
        <v>1829221938</v>
      </c>
      <c r="T62" s="102">
        <f>SUM(T40,T47,T51,T55,T57,T59)</f>
        <v>1722165242</v>
      </c>
      <c r="U62" s="103">
        <f t="shared" si="58"/>
        <v>94.147418977652791</v>
      </c>
      <c r="V62" s="103">
        <f t="shared" si="59"/>
        <v>96.075261101255776</v>
      </c>
      <c r="W62" s="102">
        <f>SUM(W40,W47,W51,W55,W57,W59)</f>
        <v>1991731059</v>
      </c>
      <c r="X62" s="102">
        <f>SUM(X40,X47,X51,X55,X57,X59)</f>
        <v>1869163910</v>
      </c>
      <c r="Y62" s="103">
        <f t="shared" si="60"/>
        <v>93.846199844795407</v>
      </c>
      <c r="Z62" s="104">
        <f t="shared" si="61"/>
        <v>97.043906765859191</v>
      </c>
      <c r="AA62" s="102">
        <f>SUM(AA40,AA47,AA51,AA55,AA57,AA59)</f>
        <v>1973786771</v>
      </c>
      <c r="AB62" s="102">
        <f>SUM(AB40,AB47,AB51,AB55,AB57,AB59)</f>
        <v>1862281007</v>
      </c>
      <c r="AC62" s="103">
        <f t="shared" si="62"/>
        <v>94.350668185727756</v>
      </c>
      <c r="AD62" s="103">
        <f t="shared" si="63"/>
        <v>96.205555209039943</v>
      </c>
      <c r="AE62" s="102">
        <f>SUM(AE40,AE47,AE51,AE55,AE57,AE59)</f>
        <v>2096239814</v>
      </c>
      <c r="AF62" s="102">
        <f>SUM(AF40,AF47,AF51,AF55,AF57,AF59)</f>
        <v>1974250316</v>
      </c>
      <c r="AG62" s="103">
        <f t="shared" si="64"/>
        <v>94.180556194702632</v>
      </c>
      <c r="AH62" s="104">
        <f t="shared" si="65"/>
        <v>96.271692690893445</v>
      </c>
      <c r="AI62" s="102">
        <f>SUM(AI40,AI47,AI51,AI55,AI57,AI59)</f>
        <v>2121974271</v>
      </c>
      <c r="AJ62" s="102">
        <f>SUM(AJ40,AJ47,AJ51,AJ55,AJ57,AJ59)</f>
        <v>1990726038</v>
      </c>
      <c r="AK62" s="103">
        <f t="shared" si="66"/>
        <v>93.814805636726788</v>
      </c>
      <c r="AL62" s="103">
        <f t="shared" si="67"/>
        <v>95.851929613931318</v>
      </c>
      <c r="AM62" s="101">
        <f>SUM(AM40,AM47,AM51,AM55,AM57,AM59)</f>
        <v>2161131946</v>
      </c>
      <c r="AN62" s="102">
        <f>SUM(AN40,AN47,AN51,AN55,AN57,AN59)</f>
        <v>2035312769</v>
      </c>
      <c r="AO62" s="103">
        <f t="shared" si="68"/>
        <v>94.178089068884645</v>
      </c>
      <c r="AP62" s="104">
        <f t="shared" si="69"/>
        <v>95.625845625422357</v>
      </c>
      <c r="AQ62" s="101">
        <f>SUM(AQ40,AQ47,AQ51,AQ55,AQ57,AQ59)</f>
        <v>2215639386</v>
      </c>
      <c r="AR62" s="102">
        <f>SUM(AR40,AR47,AR51,AR55,AR57,AR59)</f>
        <v>2084910830</v>
      </c>
      <c r="AS62" s="103">
        <f>AR62/AQ62*100</f>
        <v>94.099736770070223</v>
      </c>
      <c r="AT62" s="104">
        <v>96.1</v>
      </c>
      <c r="AU62" s="101">
        <f>SUM(AU40,AU47,AU51,AU55,AU57,AU59)</f>
        <v>2270159366</v>
      </c>
      <c r="AV62" s="102">
        <f>SUM(AV40,AV47,AV51,AV55,AV57,AV59)</f>
        <v>2154514586</v>
      </c>
      <c r="AW62" s="105">
        <f>AV62/AU62*100</f>
        <v>94.905873934138597</v>
      </c>
      <c r="AX62" s="120">
        <v>95.85</v>
      </c>
      <c r="AY62" s="107">
        <v>2310529709</v>
      </c>
      <c r="AZ62" s="108">
        <v>2197028384</v>
      </c>
      <c r="BA62" s="109">
        <v>95.09</v>
      </c>
      <c r="BB62" s="121">
        <v>95.55</v>
      </c>
      <c r="BC62" s="107">
        <v>2525021363</v>
      </c>
      <c r="BD62" s="108">
        <v>2402224002</v>
      </c>
      <c r="BE62" s="109">
        <f>BD62/BC62*100</f>
        <v>95.136779323953775</v>
      </c>
      <c r="BF62" s="120">
        <f>BD62/$BD$61*100</f>
        <v>95.757663041534954</v>
      </c>
      <c r="BG62" s="122">
        <v>2838586943</v>
      </c>
      <c r="BH62" s="123">
        <v>2702132672</v>
      </c>
      <c r="BI62" s="124">
        <v>95.19</v>
      </c>
      <c r="BJ62" s="116">
        <v>96</v>
      </c>
      <c r="BK62" s="122">
        <f>BK40+BK47+BK51+BK55+BK57</f>
        <v>2960193245</v>
      </c>
      <c r="BL62" s="123">
        <f>BL40+BL47+BL51+BL55+BL57</f>
        <v>2815619474</v>
      </c>
      <c r="BM62" s="126">
        <f>BL62/BK62*100</f>
        <v>95.11606982942088</v>
      </c>
      <c r="BN62" s="116">
        <f>BL62/BL61*100</f>
        <v>96.992516960570669</v>
      </c>
      <c r="BO62" s="122">
        <f>BO40+BO47+BO51+BO55+BO57</f>
        <v>3100410437</v>
      </c>
      <c r="BP62" s="123">
        <f>BP40+BP47+BP51+BP55+BP57</f>
        <v>2958066881</v>
      </c>
      <c r="BQ62" s="126">
        <f t="shared" si="90"/>
        <v>95.408880246909064</v>
      </c>
      <c r="BR62" s="116">
        <v>96.66</v>
      </c>
      <c r="BS62" s="122">
        <f>BS40+BS47+BS51+BS55+BS57</f>
        <v>3156987534</v>
      </c>
      <c r="BT62" s="123">
        <f>BT40+BT47+BT51+BT55+BT57</f>
        <v>3016412386</v>
      </c>
      <c r="BU62" s="126">
        <f t="shared" si="91"/>
        <v>95.547174434930795</v>
      </c>
      <c r="BV62" s="116">
        <v>96.47</v>
      </c>
      <c r="BW62" s="122">
        <f>BW40+BW47+BW51+BW55+BW57</f>
        <v>3241415070</v>
      </c>
      <c r="BX62" s="123">
        <f>BX40+BX47+BX51+BX55+BX57</f>
        <v>3117094434</v>
      </c>
      <c r="BY62" s="126">
        <f>BX62/BW62*100</f>
        <v>96.164618436231308</v>
      </c>
      <c r="BZ62" s="116">
        <f>BX62/BX61*100</f>
        <v>96.356272382627779</v>
      </c>
      <c r="CA62" s="122">
        <f>CA40+CA47+CA51+CA55+CA57</f>
        <v>3341161842</v>
      </c>
      <c r="CB62" s="123">
        <f>CB40+CB47+CB51+CB55+CB57</f>
        <v>3221513703</v>
      </c>
      <c r="CC62" s="126">
        <f>CB62/CA62*100</f>
        <v>96.41896607653166</v>
      </c>
      <c r="CD62" s="116">
        <f>CB62/CB61*100</f>
        <v>96.391061970565957</v>
      </c>
      <c r="CE62" s="778">
        <f>CE40+CE47+CE51+CE53+CE55+CE57+CE59</f>
        <v>4208369488</v>
      </c>
      <c r="CF62" s="779">
        <f>CF40+CF47+CF51+CF53+CF55+CF57+CF59</f>
        <v>4108407256</v>
      </c>
      <c r="CG62" s="756">
        <f>CF62/CE62*100</f>
        <v>97.624680240529287</v>
      </c>
      <c r="CH62" s="746">
        <f>CF62/CF61*100</f>
        <v>95.486353337440889</v>
      </c>
      <c r="CI62" s="778">
        <f>CI40+CI47+CI51+CI53+CI55+CI57+CI59</f>
        <v>4262230418</v>
      </c>
      <c r="CJ62" s="779">
        <f>CJ40+CJ47+CJ51+CJ53+CJ55+CJ57+CJ59</f>
        <v>4163427737</v>
      </c>
      <c r="CK62" s="756">
        <f>CJ62/CI62*100</f>
        <v>97.681901931375123</v>
      </c>
      <c r="CL62" s="746">
        <f>CJ62/CJ61*100</f>
        <v>95.823868528072026</v>
      </c>
      <c r="CM62" s="778">
        <f>CM40+CM47+CM51+CM53+CM55+CM57+CM59</f>
        <v>4405330996</v>
      </c>
      <c r="CN62" s="779">
        <f>CN40+CN47+CN51+CN53+CN55+CN57+CN59</f>
        <v>4318713060</v>
      </c>
      <c r="CO62" s="756">
        <f>CN62/CM62*100</f>
        <v>98.033792782457255</v>
      </c>
      <c r="CP62" s="746">
        <f>CN62/CN61*100</f>
        <v>96.404458494520568</v>
      </c>
      <c r="CQ62" s="778">
        <f>CQ40+CQ47+CQ51+CQ53+CQ55+CQ57+CQ59</f>
        <v>4492453883</v>
      </c>
      <c r="CR62" s="779">
        <f>CR40+CR47+CR51+CR53+CR55+CR57+CR59</f>
        <v>4398081766</v>
      </c>
      <c r="CS62" s="756">
        <f>CR62/CQ62*100</f>
        <v>97.899319181503103</v>
      </c>
      <c r="CT62" s="746">
        <f>CR62/CR61*100</f>
        <v>97.025952116911924</v>
      </c>
      <c r="CU62" s="778">
        <f>CU40+CU47+CU51+CU53+CU55+CU57+CU59</f>
        <v>4725896424</v>
      </c>
      <c r="CV62" s="779">
        <f>CV40+CV47+CV51+CV53+CV55+CV57+CV59</f>
        <v>4629809179</v>
      </c>
      <c r="CW62" s="756">
        <f>CV62/CU62*100</f>
        <v>97.966793251920834</v>
      </c>
      <c r="CX62" s="746">
        <f>CV62/CV61*100</f>
        <v>96.55306634846626</v>
      </c>
    </row>
    <row r="63" spans="1:102" ht="34.5" customHeight="1">
      <c r="A63" s="1090" t="s">
        <v>84</v>
      </c>
      <c r="B63" s="1091"/>
      <c r="C63" s="101">
        <f>C49</f>
        <v>4841600</v>
      </c>
      <c r="D63" s="102">
        <f>D49</f>
        <v>4841600</v>
      </c>
      <c r="E63" s="103">
        <f>D63/C63*100</f>
        <v>100</v>
      </c>
      <c r="F63" s="103">
        <f>D63/$D$27*100</f>
        <v>0.33840669099364562</v>
      </c>
      <c r="G63" s="102">
        <f>G49</f>
        <v>4842200</v>
      </c>
      <c r="H63" s="102">
        <f>H49</f>
        <v>4842200</v>
      </c>
      <c r="I63" s="103">
        <f>H63/G63*100</f>
        <v>100</v>
      </c>
      <c r="J63" s="104">
        <f>H63/$H$27*100</f>
        <v>0.30836420095793499</v>
      </c>
      <c r="K63" s="102">
        <f>K49</f>
        <v>4839900</v>
      </c>
      <c r="L63" s="102">
        <f>L49</f>
        <v>4839900</v>
      </c>
      <c r="M63" s="103">
        <f t="shared" si="54"/>
        <v>100</v>
      </c>
      <c r="N63" s="103">
        <f t="shared" si="55"/>
        <v>0.32012708196535156</v>
      </c>
      <c r="O63" s="102">
        <f>O49</f>
        <v>4755400</v>
      </c>
      <c r="P63" s="102">
        <f>P49</f>
        <v>4755400</v>
      </c>
      <c r="Q63" s="103">
        <f t="shared" si="56"/>
        <v>100</v>
      </c>
      <c r="R63" s="104">
        <f t="shared" si="57"/>
        <v>0.27238232412866048</v>
      </c>
      <c r="S63" s="102">
        <f>S49</f>
        <v>4764700</v>
      </c>
      <c r="T63" s="102">
        <f>T49</f>
        <v>4764700</v>
      </c>
      <c r="U63" s="103">
        <f t="shared" si="58"/>
        <v>100</v>
      </c>
      <c r="V63" s="103">
        <f t="shared" si="59"/>
        <v>0.2658106117839959</v>
      </c>
      <c r="W63" s="102">
        <f>W49</f>
        <v>4774600</v>
      </c>
      <c r="X63" s="102">
        <f>X49</f>
        <v>4774600</v>
      </c>
      <c r="Y63" s="103">
        <f t="shared" si="60"/>
        <v>100</v>
      </c>
      <c r="Z63" s="104">
        <f t="shared" si="61"/>
        <v>0.24788935564472314</v>
      </c>
      <c r="AA63" s="102">
        <f>AA49</f>
        <v>4809600</v>
      </c>
      <c r="AB63" s="102">
        <f>AB49</f>
        <v>4809600</v>
      </c>
      <c r="AC63" s="103">
        <f t="shared" si="62"/>
        <v>100</v>
      </c>
      <c r="AD63" s="103">
        <f t="shared" si="63"/>
        <v>0.24846424175199597</v>
      </c>
      <c r="AE63" s="102">
        <f>AE49</f>
        <v>4842300</v>
      </c>
      <c r="AF63" s="102">
        <f>AF49</f>
        <v>4842300</v>
      </c>
      <c r="AG63" s="103">
        <f t="shared" si="64"/>
        <v>100</v>
      </c>
      <c r="AH63" s="104">
        <f t="shared" si="65"/>
        <v>0.23612832361684846</v>
      </c>
      <c r="AI63" s="102">
        <f>AI49</f>
        <v>11164500</v>
      </c>
      <c r="AJ63" s="102">
        <f>AJ49</f>
        <v>11164500</v>
      </c>
      <c r="AK63" s="103">
        <f t="shared" si="66"/>
        <v>100</v>
      </c>
      <c r="AL63" s="103">
        <f t="shared" si="67"/>
        <v>0.53756209932827337</v>
      </c>
      <c r="AM63" s="101">
        <f>AM49</f>
        <v>11198500</v>
      </c>
      <c r="AN63" s="102">
        <f>AN49</f>
        <v>11198500</v>
      </c>
      <c r="AO63" s="103">
        <f t="shared" si="68"/>
        <v>100</v>
      </c>
      <c r="AP63" s="104">
        <f t="shared" si="69"/>
        <v>0.5261432289654604</v>
      </c>
      <c r="AQ63" s="101">
        <f>AQ49</f>
        <v>9928600</v>
      </c>
      <c r="AR63" s="102">
        <f>AR49</f>
        <v>9928600</v>
      </c>
      <c r="AS63" s="103">
        <f>AR63/AQ63*100</f>
        <v>100</v>
      </c>
      <c r="AT63" s="104">
        <f>AR63/$AR$27*100</f>
        <v>0.451689214025701</v>
      </c>
      <c r="AU63" s="101">
        <f>AU49</f>
        <v>9741300</v>
      </c>
      <c r="AV63" s="102">
        <f>AV49</f>
        <v>9741300</v>
      </c>
      <c r="AW63" s="105">
        <f>AV63/AU63*100</f>
        <v>100</v>
      </c>
      <c r="AX63" s="120">
        <v>0.43</v>
      </c>
      <c r="AY63" s="107">
        <v>9687200</v>
      </c>
      <c r="AZ63" s="108">
        <v>9687200</v>
      </c>
      <c r="BA63" s="109">
        <v>100</v>
      </c>
      <c r="BB63" s="121">
        <v>0.42</v>
      </c>
      <c r="BC63" s="107">
        <v>9343400</v>
      </c>
      <c r="BD63" s="108">
        <v>9343400</v>
      </c>
      <c r="BE63" s="109">
        <f>BD63/BC63*100</f>
        <v>100</v>
      </c>
      <c r="BF63" s="120">
        <f>BD63/$BD$61*100</f>
        <v>0.37244742709979706</v>
      </c>
      <c r="BG63" s="122">
        <v>8944600</v>
      </c>
      <c r="BH63" s="123">
        <v>8944600</v>
      </c>
      <c r="BI63" s="126">
        <v>100</v>
      </c>
      <c r="BJ63" s="116">
        <v>0.32</v>
      </c>
      <c r="BK63" s="122">
        <f>BK49</f>
        <v>8124300</v>
      </c>
      <c r="BL63" s="123">
        <f>BL49</f>
        <v>8124300</v>
      </c>
      <c r="BM63" s="126">
        <v>100</v>
      </c>
      <c r="BN63" s="116">
        <f>BL63/BL61*100</f>
        <v>0.27986605179403029</v>
      </c>
      <c r="BO63" s="122">
        <f>BO49</f>
        <v>8181800</v>
      </c>
      <c r="BP63" s="123">
        <f>BP49</f>
        <v>8181800</v>
      </c>
      <c r="BQ63" s="126">
        <f t="shared" si="90"/>
        <v>100</v>
      </c>
      <c r="BR63" s="116">
        <f>BP63/BP61*100</f>
        <v>0.26737334491596487</v>
      </c>
      <c r="BS63" s="122">
        <f>BS49</f>
        <v>8406500</v>
      </c>
      <c r="BT63" s="123">
        <f>BT49</f>
        <v>8406500</v>
      </c>
      <c r="BU63" s="126">
        <f t="shared" si="91"/>
        <v>100</v>
      </c>
      <c r="BV63" s="116">
        <f>BT63/BT61*100</f>
        <v>0.26887306297743691</v>
      </c>
      <c r="BW63" s="122">
        <f>BW49</f>
        <v>12130400</v>
      </c>
      <c r="BX63" s="123">
        <f>BX49</f>
        <v>12130400</v>
      </c>
      <c r="BY63" s="126">
        <f t="shared" si="92"/>
        <v>100</v>
      </c>
      <c r="BZ63" s="116">
        <f>BX63/BX61*100</f>
        <v>0.37497745136014954</v>
      </c>
      <c r="CA63" s="122">
        <f>CA49</f>
        <v>9085100</v>
      </c>
      <c r="CB63" s="123">
        <f>CB49</f>
        <v>9085100</v>
      </c>
      <c r="CC63" s="126">
        <f>CB63/CA63*100</f>
        <v>100</v>
      </c>
      <c r="CD63" s="116">
        <f>CB63/CB61*100</f>
        <v>0.27183570142609725</v>
      </c>
      <c r="CE63" s="128">
        <f>CE49</f>
        <v>8161700</v>
      </c>
      <c r="CF63" s="755">
        <f>CF49</f>
        <v>8161700</v>
      </c>
      <c r="CG63" s="756">
        <f>CF63/CE63*100</f>
        <v>100</v>
      </c>
      <c r="CH63" s="746">
        <f>CF63/CF61*100</f>
        <v>0.18969175193039609</v>
      </c>
      <c r="CI63" s="128">
        <f>CI49</f>
        <v>7954400</v>
      </c>
      <c r="CJ63" s="755">
        <f>CJ49</f>
        <v>7954400</v>
      </c>
      <c r="CK63" s="756">
        <f>CJ63/CI63*100</f>
        <v>100</v>
      </c>
      <c r="CL63" s="746">
        <f>CJ63/CJ61*100</f>
        <v>0.18307544359324521</v>
      </c>
      <c r="CM63" s="128">
        <f>CM49</f>
        <v>7905700</v>
      </c>
      <c r="CN63" s="755">
        <f>CN49</f>
        <v>7905700</v>
      </c>
      <c r="CO63" s="756">
        <f>CN63/CM63*100</f>
        <v>100</v>
      </c>
      <c r="CP63" s="746">
        <f>CN63/CN61*100</f>
        <v>0.17647496301134935</v>
      </c>
      <c r="CQ63" s="128">
        <f>CQ49</f>
        <v>7841400</v>
      </c>
      <c r="CR63" s="755">
        <f>CR49</f>
        <v>7841400</v>
      </c>
      <c r="CS63" s="756">
        <f>CR63/CQ63*100</f>
        <v>100</v>
      </c>
      <c r="CT63" s="746">
        <f>CR63/CR61*100</f>
        <v>0.17298889411542451</v>
      </c>
      <c r="CU63" s="128">
        <f>CU49</f>
        <v>7901800</v>
      </c>
      <c r="CV63" s="755">
        <f>CV49</f>
        <v>7901800</v>
      </c>
      <c r="CW63" s="756">
        <f>CV63/CU63*100</f>
        <v>100</v>
      </c>
      <c r="CX63" s="746">
        <f>CV63/CV61*100</f>
        <v>0.16478930128111671</v>
      </c>
    </row>
    <row r="64" spans="1:102" ht="34.5" customHeight="1">
      <c r="A64" s="1092" t="s">
        <v>44</v>
      </c>
      <c r="B64" s="1093"/>
      <c r="C64" s="222">
        <f>SUM(C43,C48,C52,C60)</f>
        <v>187920178</v>
      </c>
      <c r="D64" s="223">
        <f>SUM(D43,D48,D52,D60)</f>
        <v>41370646</v>
      </c>
      <c r="E64" s="224">
        <f>D64/C64*100</f>
        <v>22.015010011325128</v>
      </c>
      <c r="F64" s="224">
        <f>D64/$D$27*100</f>
        <v>2.8916274407488229</v>
      </c>
      <c r="G64" s="223">
        <f>SUM(G43,G48,G52,G60)</f>
        <v>221564567</v>
      </c>
      <c r="H64" s="223">
        <f>SUM(H43,H48,H52,H60)</f>
        <v>40998877</v>
      </c>
      <c r="I64" s="224">
        <f>H64/G64*100</f>
        <v>18.504257045757683</v>
      </c>
      <c r="J64" s="225">
        <f>H64/$H$27*100</f>
        <v>2.6109177535578167</v>
      </c>
      <c r="K64" s="223">
        <f>SUM(K43,K48,K52,K60)</f>
        <v>303574528</v>
      </c>
      <c r="L64" s="223">
        <f>SUM(L43,L48,L52,L60)</f>
        <v>46011596</v>
      </c>
      <c r="M64" s="224">
        <f t="shared" si="54"/>
        <v>15.156606288127044</v>
      </c>
      <c r="N64" s="224">
        <f t="shared" si="55"/>
        <v>3.043359979348466</v>
      </c>
      <c r="O64" s="223">
        <f>SUM(O43,O48,O52,O60)</f>
        <v>320410023</v>
      </c>
      <c r="P64" s="223">
        <f>SUM(P43,P48,P52,P60)</f>
        <v>69875646</v>
      </c>
      <c r="Q64" s="224">
        <f t="shared" si="56"/>
        <v>21.808196056338723</v>
      </c>
      <c r="R64" s="225">
        <f t="shared" si="57"/>
        <v>4.0023743233947808</v>
      </c>
      <c r="S64" s="223">
        <f>SUM(S43,S48,S52,S60)</f>
        <v>347074382</v>
      </c>
      <c r="T64" s="223">
        <f>SUM(T43,T48,T52,T60)</f>
        <v>65586906</v>
      </c>
      <c r="U64" s="224">
        <f t="shared" si="58"/>
        <v>18.897074921536561</v>
      </c>
      <c r="V64" s="224">
        <f t="shared" si="59"/>
        <v>3.6589282869602351</v>
      </c>
      <c r="W64" s="223">
        <f>SUM(W43,W48,W52,W60)</f>
        <v>364039102</v>
      </c>
      <c r="X64" s="223">
        <f>SUM(X43,X48,X52,X60)</f>
        <v>52162749</v>
      </c>
      <c r="Y64" s="224">
        <f t="shared" si="60"/>
        <v>14.32888629639571</v>
      </c>
      <c r="Z64" s="225">
        <f t="shared" si="61"/>
        <v>2.7082038784960889</v>
      </c>
      <c r="AA64" s="223">
        <f>SUM(AA43,AA48,AA52,AA60)</f>
        <v>391276476</v>
      </c>
      <c r="AB64" s="223">
        <f>SUM(AB43,AB48,AB52,AB60)</f>
        <v>68640654</v>
      </c>
      <c r="AC64" s="224">
        <f t="shared" si="62"/>
        <v>17.542750001663784</v>
      </c>
      <c r="AD64" s="224">
        <f t="shared" si="63"/>
        <v>3.5459805492080649</v>
      </c>
      <c r="AE64" s="223">
        <f>SUM(AE43,AE48,AE52,AE60)</f>
        <v>403862047</v>
      </c>
      <c r="AF64" s="223">
        <f>SUM(AF43,AF48,AF52,AF60)</f>
        <v>71614358</v>
      </c>
      <c r="AG64" s="224">
        <f t="shared" si="64"/>
        <v>17.732381275232829</v>
      </c>
      <c r="AH64" s="225">
        <f t="shared" si="65"/>
        <v>3.4921789854897134</v>
      </c>
      <c r="AI64" s="223">
        <f>SUM(AI43,AI48,AI52,AI60)</f>
        <v>403573479</v>
      </c>
      <c r="AJ64" s="223">
        <f>SUM(AJ43,AJ48,AJ52,AJ60)</f>
        <v>74985792</v>
      </c>
      <c r="AK64" s="224">
        <f t="shared" si="66"/>
        <v>18.580455828218582</v>
      </c>
      <c r="AL64" s="224">
        <f t="shared" si="67"/>
        <v>3.610508286740405</v>
      </c>
      <c r="AM64" s="222">
        <f>SUM(AM43,AM48,AM52,AM60)</f>
        <v>419558476</v>
      </c>
      <c r="AN64" s="223">
        <f>SUM(AN43,AN48,AN52,AN60)</f>
        <v>81901563</v>
      </c>
      <c r="AO64" s="224">
        <f t="shared" si="68"/>
        <v>19.520893435603003</v>
      </c>
      <c r="AP64" s="225">
        <f t="shared" si="69"/>
        <v>3.8480111456121873</v>
      </c>
      <c r="AQ64" s="222">
        <f>SUM(AQ43,AQ48,AQ52,AQ60)</f>
        <v>450208608</v>
      </c>
      <c r="AR64" s="223">
        <f>SUM(AR43,AR48,AR52,AR60)</f>
        <v>75637568</v>
      </c>
      <c r="AS64" s="224">
        <f>AR64/AQ64*100</f>
        <v>16.800560152772555</v>
      </c>
      <c r="AT64" s="225">
        <v>3.5</v>
      </c>
      <c r="AU64" s="222">
        <f>SUM(AU43,AU48,AU52,AU60)</f>
        <v>448093078</v>
      </c>
      <c r="AV64" s="223">
        <f>SUM(AV43,AV48,AV52,AV60)</f>
        <v>83556771</v>
      </c>
      <c r="AW64" s="226">
        <f>AV64/AU64*100</f>
        <v>18.647190751739306</v>
      </c>
      <c r="AX64" s="227">
        <v>3.72</v>
      </c>
      <c r="AY64" s="228">
        <v>412283670</v>
      </c>
      <c r="AZ64" s="229">
        <v>92621813</v>
      </c>
      <c r="BA64" s="230">
        <f>(AZ64/AY64)*100</f>
        <v>22.465554602247526</v>
      </c>
      <c r="BB64" s="231">
        <v>4.03</v>
      </c>
      <c r="BC64" s="228">
        <v>384533347</v>
      </c>
      <c r="BD64" s="229">
        <v>97081959</v>
      </c>
      <c r="BE64" s="230">
        <f>BD64/BC64*100</f>
        <v>25.246694404373727</v>
      </c>
      <c r="BF64" s="227">
        <f>BD64/$BD$61*100</f>
        <v>3.8698895313652408</v>
      </c>
      <c r="BG64" s="232">
        <v>364764532</v>
      </c>
      <c r="BH64" s="233">
        <v>103629105</v>
      </c>
      <c r="BI64" s="234">
        <v>28.41</v>
      </c>
      <c r="BJ64" s="235">
        <v>3.68</v>
      </c>
      <c r="BK64" s="232">
        <f>BK43+BK48+BK52</f>
        <v>335733480</v>
      </c>
      <c r="BL64" s="233">
        <f>BL43+BL48+BL52</f>
        <v>79180660</v>
      </c>
      <c r="BM64" s="234">
        <f>BL64/BK64*100</f>
        <v>23.584380086251748</v>
      </c>
      <c r="BN64" s="235">
        <f>BL64/BL61*100</f>
        <v>2.727616987635304</v>
      </c>
      <c r="BO64" s="232">
        <f>BO43+BO48+BO52</f>
        <v>366807932</v>
      </c>
      <c r="BP64" s="233">
        <f>BP43+BP48+BP52</f>
        <v>93817012</v>
      </c>
      <c r="BQ64" s="234">
        <f t="shared" si="90"/>
        <v>25.576603943232069</v>
      </c>
      <c r="BR64" s="235">
        <f>BP64/BP61*100</f>
        <v>3.0658496062554956</v>
      </c>
      <c r="BS64" s="232">
        <f>BS43+BS48+BS52</f>
        <v>395295276</v>
      </c>
      <c r="BT64" s="233">
        <f>BT43+BT48+BT52</f>
        <v>101749431</v>
      </c>
      <c r="BU64" s="234">
        <f t="shared" si="91"/>
        <v>25.740108009790635</v>
      </c>
      <c r="BV64" s="235">
        <v>3.26</v>
      </c>
      <c r="BW64" s="232">
        <f>BW43+BW48+BW52</f>
        <v>410383596</v>
      </c>
      <c r="BX64" s="233">
        <f>BX43+BX48+BX52</f>
        <v>105743017</v>
      </c>
      <c r="BY64" s="234">
        <f t="shared" si="92"/>
        <v>25.766872270401375</v>
      </c>
      <c r="BZ64" s="235">
        <f>BX64/BX61*100</f>
        <v>3.2687501660120826</v>
      </c>
      <c r="CA64" s="232">
        <f>CA43+CA48+CA52</f>
        <v>407918657</v>
      </c>
      <c r="CB64" s="233">
        <f>CB43+CB48+CB52</f>
        <v>111530267</v>
      </c>
      <c r="CC64" s="234">
        <f>CB64/CA64*100</f>
        <v>27.341300792721523</v>
      </c>
      <c r="CD64" s="235">
        <f>CB64/CB61*100</f>
        <v>3.337102328007937</v>
      </c>
      <c r="CE64" s="780">
        <f>CE43+CE48+CE52+CE60</f>
        <v>246059384</v>
      </c>
      <c r="CF64" s="781">
        <f>CF43+CF48+CF52+CF60</f>
        <v>186043001</v>
      </c>
      <c r="CG64" s="782">
        <f>CF64/CE64*100</f>
        <v>75.60898429299489</v>
      </c>
      <c r="CH64" s="783">
        <f>CF64/CF61*100</f>
        <v>4.3239549106287205</v>
      </c>
      <c r="CI64" s="780">
        <f>CI43+CI48+CI52+CI60</f>
        <v>216684854</v>
      </c>
      <c r="CJ64" s="781">
        <f>CJ43+CJ48+CJ52+CJ60</f>
        <v>173493311</v>
      </c>
      <c r="CK64" s="782">
        <f>CJ64/CI64*100</f>
        <v>80.067114889349853</v>
      </c>
      <c r="CL64" s="783">
        <f>CJ64/CJ61*100</f>
        <v>3.9930560283347392</v>
      </c>
      <c r="CM64" s="780">
        <f>CM43+CM48+CM52+CM60</f>
        <v>193327911</v>
      </c>
      <c r="CN64" s="781">
        <f>CN43+CN48+CN52+CN60</f>
        <v>153166851</v>
      </c>
      <c r="CO64" s="782">
        <f>CN64/CM64*100</f>
        <v>79.226455304738693</v>
      </c>
      <c r="CP64" s="783">
        <f>CN64/CN61*100</f>
        <v>3.4190665424680744</v>
      </c>
      <c r="CQ64" s="780">
        <f>CQ43+CQ48+CQ52+CQ60</f>
        <v>166214611</v>
      </c>
      <c r="CR64" s="781">
        <f>CR43+CR48+CR52+CR60</f>
        <v>126968983</v>
      </c>
      <c r="CS64" s="782">
        <f>CR64/CQ64*100</f>
        <v>76.388581145853664</v>
      </c>
      <c r="CT64" s="783">
        <f>CR64/CR61*100</f>
        <v>2.8010589889726494</v>
      </c>
      <c r="CU64" s="780">
        <f>CU43+CU48+CU52+CU60</f>
        <v>194831056</v>
      </c>
      <c r="CV64" s="781">
        <f>CV43+CV48+CV52+CV60</f>
        <v>157381869</v>
      </c>
      <c r="CW64" s="782">
        <f>CV64/CU64*100</f>
        <v>80.778635722222845</v>
      </c>
      <c r="CX64" s="783">
        <f>CV64/CV61*100</f>
        <v>3.2821443502526311</v>
      </c>
    </row>
    <row r="65" spans="4:102" ht="24.95" customHeight="1">
      <c r="D65" s="63"/>
      <c r="E65" s="63"/>
      <c r="F65" s="63"/>
      <c r="AO65" s="1083"/>
      <c r="AP65" s="1083"/>
      <c r="AS65" s="1083"/>
      <c r="AT65" s="1083"/>
      <c r="BE65" s="1083"/>
      <c r="BF65" s="1083"/>
      <c r="BI65" s="1094"/>
      <c r="BJ65" s="1094"/>
      <c r="BU65" s="1094"/>
      <c r="BV65" s="1094"/>
      <c r="BY65" s="1094"/>
      <c r="BZ65" s="1094"/>
      <c r="CC65" s="1094"/>
      <c r="CD65" s="1094"/>
      <c r="CO65" s="1094"/>
      <c r="CP65" s="1094"/>
      <c r="CS65" s="1094"/>
      <c r="CT65" s="1094"/>
      <c r="CW65" s="1094" t="s">
        <v>45</v>
      </c>
      <c r="CX65" s="1094"/>
    </row>
  </sheetData>
  <mergeCells count="35">
    <mergeCell ref="CW65:CX65"/>
    <mergeCell ref="BI65:BJ65"/>
    <mergeCell ref="BU65:BV65"/>
    <mergeCell ref="BY65:BZ65"/>
    <mergeCell ref="CC65:CD65"/>
    <mergeCell ref="CO65:CP65"/>
    <mergeCell ref="CS65:CT65"/>
    <mergeCell ref="A62:B62"/>
    <mergeCell ref="A63:B63"/>
    <mergeCell ref="A64:B64"/>
    <mergeCell ref="AO65:AP65"/>
    <mergeCell ref="AS65:AT65"/>
    <mergeCell ref="BE65:BF65"/>
    <mergeCell ref="CE37:CH37"/>
    <mergeCell ref="CI37:CL37"/>
    <mergeCell ref="CM37:CP37"/>
    <mergeCell ref="CQ37:CT37"/>
    <mergeCell ref="CU37:CX37"/>
    <mergeCell ref="A61:B61"/>
    <mergeCell ref="AO31:AP31"/>
    <mergeCell ref="AS31:AT31"/>
    <mergeCell ref="BA31:BB31"/>
    <mergeCell ref="A34:BB34"/>
    <mergeCell ref="A35:CX35"/>
    <mergeCell ref="BK37:BN37"/>
    <mergeCell ref="BO37:BR37"/>
    <mergeCell ref="BS37:BV37"/>
    <mergeCell ref="BW37:BZ37"/>
    <mergeCell ref="CA37:CD37"/>
    <mergeCell ref="A30:B30"/>
    <mergeCell ref="A2:BB2"/>
    <mergeCell ref="C3:F3"/>
    <mergeCell ref="A27:B27"/>
    <mergeCell ref="A28:B28"/>
    <mergeCell ref="A29:B29"/>
  </mergeCells>
  <phoneticPr fontId="3"/>
  <printOptions horizontalCentered="1" verticalCentered="1"/>
  <pageMargins left="0" right="0" top="0" bottom="0" header="0" footer="0"/>
  <pageSetup paperSize="9" scale="50" orientation="landscape" blackAndWhite="1" r:id="rId1"/>
  <headerFooter alignWithMargins="0"/>
  <ignoredErrors>
    <ignoredError sqref="CH47" formula="1"/>
    <ignoredError sqref="CE50:CX64"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9"/>
  <sheetViews>
    <sheetView showGridLines="0" view="pageBreakPreview" topLeftCell="B1" zoomScale="115" zoomScaleNormal="115" zoomScaleSheetLayoutView="115" workbookViewId="0">
      <selection activeCell="B26" sqref="B26:D29"/>
    </sheetView>
  </sheetViews>
  <sheetFormatPr defaultColWidth="10" defaultRowHeight="12"/>
  <cols>
    <col min="1" max="1" width="10" style="1"/>
    <col min="2" max="2" width="11.25" style="1" customWidth="1"/>
    <col min="3" max="3" width="10.875" style="1" customWidth="1"/>
    <col min="4" max="4" width="12.5" style="1" customWidth="1"/>
    <col min="5" max="5" width="16.75" style="1" customWidth="1"/>
    <col min="6" max="6" width="11.5" style="1" customWidth="1"/>
    <col min="7" max="7" width="12.875" style="1" bestFit="1" customWidth="1"/>
    <col min="8" max="8" width="10.375" style="1" customWidth="1"/>
    <col min="9" max="9" width="11.25" style="1" bestFit="1" customWidth="1"/>
    <col min="10" max="10" width="7.625" style="1" customWidth="1"/>
    <col min="11" max="16384" width="10" style="1"/>
  </cols>
  <sheetData>
    <row r="2" spans="2:11" ht="17.25">
      <c r="B2" s="324" t="s">
        <v>416</v>
      </c>
      <c r="C2" s="325"/>
      <c r="D2" s="325"/>
      <c r="E2" s="325"/>
      <c r="F2" s="325"/>
      <c r="G2" s="325"/>
      <c r="H2" s="325"/>
    </row>
    <row r="3" spans="2:11">
      <c r="B3" s="872"/>
      <c r="C3" s="872"/>
      <c r="D3" s="872"/>
      <c r="E3" s="872"/>
      <c r="F3" s="872"/>
      <c r="G3" s="872"/>
      <c r="H3" s="872"/>
    </row>
    <row r="4" spans="2:11" ht="25.5" customHeight="1">
      <c r="B4" s="985" t="s">
        <v>151</v>
      </c>
      <c r="C4" s="986" t="s">
        <v>403</v>
      </c>
      <c r="D4" s="985" t="s">
        <v>404</v>
      </c>
      <c r="E4" s="985" t="s">
        <v>405</v>
      </c>
      <c r="F4" s="987" t="s">
        <v>406</v>
      </c>
      <c r="G4" s="985" t="s">
        <v>407</v>
      </c>
      <c r="H4" s="985" t="s">
        <v>408</v>
      </c>
      <c r="I4" s="665"/>
      <c r="J4" s="665"/>
    </row>
    <row r="5" spans="2:11" ht="18" hidden="1" customHeight="1">
      <c r="B5" s="988" t="s">
        <v>409</v>
      </c>
      <c r="C5" s="989">
        <v>3889433</v>
      </c>
      <c r="D5" s="990">
        <v>1283174</v>
      </c>
      <c r="E5" s="990">
        <v>2599777</v>
      </c>
      <c r="F5" s="991">
        <v>0.33700000000000002</v>
      </c>
      <c r="G5" s="990">
        <v>1689873</v>
      </c>
      <c r="H5" s="992">
        <v>8.6999999999999993</v>
      </c>
      <c r="J5" s="236"/>
    </row>
    <row r="6" spans="2:11" ht="18" hidden="1" customHeight="1">
      <c r="B6" s="891" t="s">
        <v>410</v>
      </c>
      <c r="C6" s="993">
        <v>4038214</v>
      </c>
      <c r="D6" s="994">
        <v>1410541</v>
      </c>
      <c r="E6" s="994">
        <v>2620263</v>
      </c>
      <c r="F6" s="995">
        <v>0.34300000000000003</v>
      </c>
      <c r="G6" s="994">
        <v>1845718</v>
      </c>
      <c r="H6" s="996">
        <v>8.6</v>
      </c>
      <c r="J6" s="396"/>
    </row>
    <row r="7" spans="2:11" ht="18" hidden="1" customHeight="1">
      <c r="B7" s="891" t="s">
        <v>97</v>
      </c>
      <c r="C7" s="993">
        <v>4064548</v>
      </c>
      <c r="D7" s="994">
        <v>1540968</v>
      </c>
      <c r="E7" s="994">
        <v>2517000</v>
      </c>
      <c r="F7" s="995">
        <v>0.35199999999999998</v>
      </c>
      <c r="G7" s="994">
        <v>2030834</v>
      </c>
      <c r="H7" s="996">
        <v>8.4</v>
      </c>
      <c r="J7" s="396"/>
    </row>
    <row r="8" spans="2:11" ht="18" hidden="1" customHeight="1">
      <c r="B8" s="891" t="s">
        <v>162</v>
      </c>
      <c r="C8" s="993">
        <v>4317816</v>
      </c>
      <c r="D8" s="994">
        <v>1622733</v>
      </c>
      <c r="E8" s="994">
        <v>2690778</v>
      </c>
      <c r="F8" s="995">
        <v>0.36699999999999999</v>
      </c>
      <c r="G8" s="994">
        <v>2134521</v>
      </c>
      <c r="H8" s="996">
        <v>8.1999999999999993</v>
      </c>
    </row>
    <row r="9" spans="2:11" ht="18" hidden="1" customHeight="1">
      <c r="B9" s="891" t="s">
        <v>134</v>
      </c>
      <c r="C9" s="993">
        <v>4380362</v>
      </c>
      <c r="D9" s="994">
        <v>1732825</v>
      </c>
      <c r="E9" s="994">
        <v>2647537</v>
      </c>
      <c r="F9" s="995">
        <v>0.38300000000000001</v>
      </c>
      <c r="G9" s="994">
        <v>2284660</v>
      </c>
      <c r="H9" s="996">
        <v>8.5</v>
      </c>
    </row>
    <row r="10" spans="2:11" ht="18" hidden="1" customHeight="1">
      <c r="B10" s="891" t="s">
        <v>191</v>
      </c>
      <c r="C10" s="993">
        <v>4803935</v>
      </c>
      <c r="D10" s="994">
        <v>1754477</v>
      </c>
      <c r="E10" s="994">
        <v>3045144</v>
      </c>
      <c r="F10" s="995">
        <v>0.379</v>
      </c>
      <c r="G10" s="994">
        <v>2312957</v>
      </c>
      <c r="H10" s="996">
        <v>8.5</v>
      </c>
    </row>
    <row r="11" spans="2:11" ht="18" hidden="1" customHeight="1">
      <c r="B11" s="930" t="s">
        <v>98</v>
      </c>
      <c r="C11" s="993">
        <v>4926833</v>
      </c>
      <c r="D11" s="994">
        <v>1880559</v>
      </c>
      <c r="E11" s="994">
        <v>3043163</v>
      </c>
      <c r="F11" s="995">
        <v>0.38100000000000001</v>
      </c>
      <c r="G11" s="994">
        <v>2478771</v>
      </c>
      <c r="H11" s="996">
        <v>8.4</v>
      </c>
    </row>
    <row r="12" spans="2:11" ht="18" hidden="1" customHeight="1">
      <c r="B12" s="891" t="s">
        <v>215</v>
      </c>
      <c r="C12" s="993">
        <v>5072893</v>
      </c>
      <c r="D12" s="994">
        <v>1885399</v>
      </c>
      <c r="E12" s="994">
        <v>3184832</v>
      </c>
      <c r="F12" s="995">
        <v>0.373</v>
      </c>
      <c r="G12" s="994">
        <v>2484164</v>
      </c>
      <c r="H12" s="996">
        <v>9</v>
      </c>
    </row>
    <row r="13" spans="2:11" ht="18" hidden="1" customHeight="1">
      <c r="B13" s="891" t="s">
        <v>216</v>
      </c>
      <c r="C13" s="993">
        <v>5134839</v>
      </c>
      <c r="D13" s="994">
        <v>1950764</v>
      </c>
      <c r="E13" s="994">
        <v>3184075</v>
      </c>
      <c r="F13" s="995">
        <v>0.378</v>
      </c>
      <c r="G13" s="994">
        <v>2572524</v>
      </c>
      <c r="H13" s="996">
        <v>9.6</v>
      </c>
    </row>
    <row r="14" spans="2:11" ht="18" hidden="1" customHeight="1">
      <c r="B14" s="891">
        <v>13</v>
      </c>
      <c r="C14" s="993">
        <v>5127509</v>
      </c>
      <c r="D14" s="994">
        <v>2016446</v>
      </c>
      <c r="E14" s="994">
        <v>3107265</v>
      </c>
      <c r="F14" s="995">
        <v>0.38100000000000001</v>
      </c>
      <c r="G14" s="994">
        <v>2661182</v>
      </c>
      <c r="H14" s="996">
        <v>11.4</v>
      </c>
    </row>
    <row r="15" spans="2:11" ht="18" hidden="1" customHeight="1">
      <c r="B15" s="891">
        <v>14</v>
      </c>
      <c r="C15" s="993">
        <v>4960907</v>
      </c>
      <c r="D15" s="994">
        <v>2038354</v>
      </c>
      <c r="E15" s="994">
        <v>2919500</v>
      </c>
      <c r="F15" s="995">
        <v>0.39500000000000002</v>
      </c>
      <c r="G15" s="994">
        <v>2687465</v>
      </c>
      <c r="H15" s="996">
        <v>12.6</v>
      </c>
    </row>
    <row r="16" spans="2:11" ht="18" customHeight="1">
      <c r="B16" s="891" t="s">
        <v>103</v>
      </c>
      <c r="C16" s="799">
        <v>5505975</v>
      </c>
      <c r="D16" s="994">
        <v>2792519</v>
      </c>
      <c r="E16" s="994">
        <v>2627779</v>
      </c>
      <c r="F16" s="995">
        <v>0.51333333333333331</v>
      </c>
      <c r="G16" s="994">
        <v>3831764</v>
      </c>
      <c r="H16" s="996">
        <v>3.4</v>
      </c>
      <c r="J16" s="396"/>
      <c r="K16" s="396"/>
    </row>
    <row r="17" spans="2:11" ht="18" customHeight="1">
      <c r="B17" s="891">
        <v>26</v>
      </c>
      <c r="C17" s="799">
        <v>5617750</v>
      </c>
      <c r="D17" s="994">
        <v>3072347</v>
      </c>
      <c r="E17" s="994">
        <v>2545403</v>
      </c>
      <c r="F17" s="995">
        <v>0.52333333333333332</v>
      </c>
      <c r="G17" s="994">
        <v>3968875</v>
      </c>
      <c r="H17" s="996">
        <v>3.4</v>
      </c>
      <c r="J17" s="396"/>
      <c r="K17" s="396"/>
    </row>
    <row r="18" spans="2:11" ht="18" customHeight="1">
      <c r="B18" s="891">
        <v>27</v>
      </c>
      <c r="C18" s="993">
        <v>5826329</v>
      </c>
      <c r="D18" s="994">
        <v>3292858</v>
      </c>
      <c r="E18" s="994">
        <v>2526276</v>
      </c>
      <c r="F18" s="995">
        <v>0.54333333333333333</v>
      </c>
      <c r="G18" s="994">
        <v>4206069</v>
      </c>
      <c r="H18" s="996">
        <v>3.5</v>
      </c>
      <c r="I18" s="683"/>
      <c r="J18" s="684"/>
      <c r="K18" s="396"/>
    </row>
    <row r="19" spans="2:11" ht="18" customHeight="1">
      <c r="B19" s="891">
        <v>28</v>
      </c>
      <c r="C19" s="993">
        <v>5964715</v>
      </c>
      <c r="D19" s="994">
        <v>3434724</v>
      </c>
      <c r="E19" s="994">
        <v>2525084</v>
      </c>
      <c r="F19" s="995">
        <v>0.56666666666666676</v>
      </c>
      <c r="G19" s="994">
        <v>4379358</v>
      </c>
      <c r="H19" s="996">
        <v>3.3</v>
      </c>
      <c r="I19" s="683"/>
      <c r="J19" s="684"/>
      <c r="K19" s="396"/>
    </row>
    <row r="20" spans="2:11" ht="18" customHeight="1">
      <c r="B20" s="891">
        <v>29</v>
      </c>
      <c r="C20" s="997">
        <v>6046865</v>
      </c>
      <c r="D20" s="998">
        <v>3554541</v>
      </c>
      <c r="E20" s="998">
        <v>2487554</v>
      </c>
      <c r="F20" s="999">
        <v>0.57599999999999996</v>
      </c>
      <c r="G20" s="998">
        <v>4546090</v>
      </c>
      <c r="H20" s="996">
        <v>3</v>
      </c>
      <c r="I20" s="683"/>
      <c r="J20" s="684"/>
      <c r="K20" s="396"/>
    </row>
    <row r="21" spans="2:11" ht="18" customHeight="1">
      <c r="B21" s="891">
        <v>30</v>
      </c>
      <c r="C21" s="993">
        <v>6158235</v>
      </c>
      <c r="D21" s="994">
        <v>3829953</v>
      </c>
      <c r="E21" s="994">
        <v>2328282</v>
      </c>
      <c r="F21" s="995">
        <v>0.59599999999999997</v>
      </c>
      <c r="G21" s="994">
        <v>4899626</v>
      </c>
      <c r="H21" s="996">
        <v>2.7</v>
      </c>
      <c r="I21" s="683"/>
      <c r="J21" s="684"/>
      <c r="K21" s="396"/>
    </row>
    <row r="22" spans="2:11" ht="18" customHeight="1">
      <c r="B22" s="891" t="s">
        <v>391</v>
      </c>
      <c r="C22" s="993">
        <v>6173567</v>
      </c>
      <c r="D22" s="994">
        <v>3914046</v>
      </c>
      <c r="E22" s="994">
        <v>2254084</v>
      </c>
      <c r="F22" s="995">
        <v>0.61499999999999999</v>
      </c>
      <c r="G22" s="994">
        <v>5004899</v>
      </c>
      <c r="H22" s="996">
        <v>3.4</v>
      </c>
      <c r="I22" s="683"/>
      <c r="J22" s="684"/>
      <c r="K22" s="396"/>
    </row>
    <row r="23" spans="2:11" ht="18" customHeight="1">
      <c r="B23" s="891">
        <v>2</v>
      </c>
      <c r="C23" s="993">
        <v>6551279</v>
      </c>
      <c r="D23" s="994">
        <v>4168003</v>
      </c>
      <c r="E23" s="994">
        <v>2379929</v>
      </c>
      <c r="F23" s="995">
        <v>0.63100000000000001</v>
      </c>
      <c r="G23" s="994">
        <v>5282181</v>
      </c>
      <c r="H23" s="996">
        <v>4.0999999999999996</v>
      </c>
      <c r="I23" s="683"/>
      <c r="J23" s="684"/>
      <c r="K23" s="396"/>
    </row>
    <row r="24" spans="2:11" ht="18" customHeight="1">
      <c r="B24" s="891">
        <v>3</v>
      </c>
      <c r="C24" s="993">
        <v>6976264</v>
      </c>
      <c r="D24" s="994">
        <v>4218112</v>
      </c>
      <c r="E24" s="994">
        <v>2758152</v>
      </c>
      <c r="F24" s="995">
        <v>0.623</v>
      </c>
      <c r="G24" s="994">
        <v>5296023</v>
      </c>
      <c r="H24" s="996">
        <v>4.5</v>
      </c>
      <c r="I24" s="683"/>
      <c r="J24" s="684"/>
      <c r="K24" s="396"/>
    </row>
    <row r="25" spans="2:11" ht="18" customHeight="1">
      <c r="B25" s="1000">
        <v>4</v>
      </c>
      <c r="C25" s="1001">
        <v>7188493</v>
      </c>
      <c r="D25" s="1002">
        <v>4440789</v>
      </c>
      <c r="E25" s="1002">
        <v>2747704</v>
      </c>
      <c r="F25" s="1003">
        <v>0.61799999999999999</v>
      </c>
      <c r="G25" s="1002">
        <v>5617238</v>
      </c>
      <c r="H25" s="1004">
        <v>4.4000000000000004</v>
      </c>
      <c r="I25" s="683"/>
      <c r="J25" s="684"/>
      <c r="K25" s="396"/>
    </row>
    <row r="26" spans="2:11" ht="18" customHeight="1">
      <c r="B26" s="872"/>
      <c r="C26" s="872"/>
      <c r="D26" s="872"/>
      <c r="E26" s="872"/>
      <c r="F26" s="872"/>
      <c r="G26" s="873"/>
      <c r="H26" s="873" t="s">
        <v>380</v>
      </c>
      <c r="J26" s="685"/>
    </row>
    <row r="27" spans="2:11" ht="18" customHeight="1">
      <c r="B27" s="872"/>
      <c r="C27" s="872"/>
      <c r="D27" s="872"/>
      <c r="E27" s="872"/>
      <c r="F27" s="872"/>
      <c r="G27" s="872"/>
      <c r="H27" s="872"/>
      <c r="J27" s="685"/>
    </row>
    <row r="28" spans="2:11" ht="21" customHeight="1"/>
    <row r="29" spans="2:11" ht="21" customHeight="1"/>
    <row r="30" spans="2:11" ht="21" customHeight="1"/>
    <row r="31" spans="2:11" ht="21" customHeight="1"/>
    <row r="32" spans="2:11" ht="21" customHeight="1"/>
    <row r="33" spans="3:10" ht="21" customHeight="1"/>
    <row r="34" spans="3:10" ht="21" customHeight="1"/>
    <row r="35" spans="3:10" ht="21" customHeight="1"/>
    <row r="36" spans="3:10" ht="21" customHeight="1"/>
    <row r="37" spans="3:10" ht="21" customHeight="1"/>
    <row r="38" spans="3:10" ht="21" customHeight="1"/>
    <row r="39" spans="3:10" ht="21" customHeight="1"/>
    <row r="40" spans="3:10" ht="21" customHeight="1"/>
    <row r="41" spans="3:10" ht="21" customHeight="1"/>
    <row r="42" spans="3:10" ht="21" customHeight="1"/>
    <row r="43" spans="3:10" ht="21" customHeight="1"/>
    <row r="44" spans="3:10" ht="21" customHeight="1"/>
    <row r="45" spans="3:10" ht="21" customHeight="1"/>
    <row r="46" spans="3:10" ht="21" customHeight="1"/>
    <row r="47" spans="3:10" ht="21" customHeight="1"/>
    <row r="48" spans="3:10" ht="33" customHeight="1">
      <c r="C48" s="236"/>
      <c r="D48" s="236"/>
      <c r="E48" s="236"/>
      <c r="F48" s="236"/>
      <c r="G48" s="236"/>
      <c r="H48" s="236"/>
      <c r="J48" s="236"/>
    </row>
    <row r="49" ht="21" customHeight="1"/>
  </sheetData>
  <phoneticPr fontId="3"/>
  <printOptions horizontalCentered="1"/>
  <pageMargins left="0.59055118110236227" right="0.59055118110236227" top="0.59055118110236227" bottom="0.78740157480314965" header="0" footer="0"/>
  <pageSetup paperSize="9" scale="85" orientation="portrait" verticalDpi="4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view="pageBreakPreview" topLeftCell="A2" zoomScale="115" zoomScaleNormal="115" zoomScaleSheetLayoutView="115" workbookViewId="0">
      <selection activeCell="O11" sqref="O11"/>
    </sheetView>
  </sheetViews>
  <sheetFormatPr defaultColWidth="10" defaultRowHeight="12"/>
  <cols>
    <col min="1" max="1" width="7.875" style="257" customWidth="1"/>
    <col min="2" max="2" width="7.75" style="257" hidden="1" customWidth="1"/>
    <col min="3" max="5" width="7.375" style="257" hidden="1" customWidth="1"/>
    <col min="6" max="11" width="7.75" style="257" hidden="1" customWidth="1"/>
    <col min="12" max="20" width="10.5" style="257" customWidth="1"/>
    <col min="21" max="21" width="8.125" style="257" customWidth="1"/>
    <col min="22" max="24" width="7.875" style="257" customWidth="1"/>
    <col min="25" max="26" width="8.125" style="257" customWidth="1"/>
    <col min="27" max="16384" width="10" style="257"/>
  </cols>
  <sheetData>
    <row r="1" spans="1:26" hidden="1">
      <c r="A1" s="257" t="s">
        <v>446</v>
      </c>
    </row>
    <row r="2" spans="1:26" ht="17.25">
      <c r="A2" s="1250" t="s">
        <v>477</v>
      </c>
      <c r="B2" s="1250"/>
      <c r="C2" s="1250"/>
      <c r="D2" s="1250"/>
      <c r="E2" s="1250"/>
      <c r="F2" s="1250"/>
      <c r="G2" s="1250"/>
      <c r="H2" s="1250"/>
      <c r="I2" s="1250"/>
      <c r="J2" s="1250"/>
      <c r="K2" s="1250"/>
      <c r="L2" s="1250"/>
      <c r="M2" s="1250"/>
      <c r="N2" s="1250"/>
      <c r="O2" s="1250"/>
      <c r="P2" s="1250"/>
      <c r="Q2" s="1250"/>
      <c r="R2" s="1250"/>
      <c r="S2" s="1250"/>
      <c r="T2" s="1250"/>
    </row>
    <row r="3" spans="1:26" ht="21" customHeight="1">
      <c r="E3" s="1"/>
      <c r="J3" s="696"/>
      <c r="K3" s="696"/>
      <c r="M3" s="696"/>
      <c r="N3" s="696"/>
      <c r="P3" s="696"/>
      <c r="T3" s="696" t="s">
        <v>442</v>
      </c>
      <c r="Y3" s="696"/>
      <c r="Z3" s="696" t="s">
        <v>442</v>
      </c>
    </row>
    <row r="4" spans="1:26" ht="21" customHeight="1">
      <c r="A4" s="689"/>
      <c r="B4" s="697" t="s">
        <v>447</v>
      </c>
      <c r="C4" s="697" t="s">
        <v>417</v>
      </c>
      <c r="D4" s="697" t="s">
        <v>418</v>
      </c>
      <c r="E4" s="697">
        <v>7</v>
      </c>
      <c r="F4" s="697" t="s">
        <v>191</v>
      </c>
      <c r="G4" s="698" t="s">
        <v>98</v>
      </c>
      <c r="H4" s="699" t="s">
        <v>99</v>
      </c>
      <c r="I4" s="698">
        <v>12</v>
      </c>
      <c r="J4" s="699">
        <v>13</v>
      </c>
      <c r="K4" s="717">
        <v>14</v>
      </c>
      <c r="L4" s="699" t="s">
        <v>448</v>
      </c>
      <c r="M4" s="699">
        <v>27</v>
      </c>
      <c r="N4" s="699">
        <v>28</v>
      </c>
      <c r="O4" s="699">
        <v>29</v>
      </c>
      <c r="P4" s="699">
        <v>30</v>
      </c>
      <c r="Q4" s="699" t="s">
        <v>449</v>
      </c>
      <c r="R4" s="699">
        <v>2</v>
      </c>
      <c r="S4" s="733">
        <v>3</v>
      </c>
      <c r="T4" s="732">
        <v>4</v>
      </c>
    </row>
    <row r="5" spans="1:26" ht="24" customHeight="1">
      <c r="A5" s="690" t="s">
        <v>419</v>
      </c>
      <c r="B5" s="700">
        <v>2920</v>
      </c>
      <c r="C5" s="701">
        <v>3029</v>
      </c>
      <c r="D5" s="701">
        <v>3070</v>
      </c>
      <c r="E5" s="701">
        <v>3206</v>
      </c>
      <c r="F5" s="702">
        <v>3264</v>
      </c>
      <c r="G5" s="700">
        <v>3355</v>
      </c>
      <c r="H5" s="702">
        <v>3383</v>
      </c>
      <c r="I5" s="702">
        <v>3336</v>
      </c>
      <c r="J5" s="702">
        <v>3292</v>
      </c>
      <c r="K5" s="702">
        <v>3279</v>
      </c>
      <c r="L5" s="331">
        <v>7249</v>
      </c>
      <c r="M5" s="332">
        <v>7431</v>
      </c>
      <c r="N5" s="332">
        <v>7308</v>
      </c>
      <c r="O5" s="332">
        <v>7358</v>
      </c>
      <c r="P5" s="332">
        <v>7279</v>
      </c>
      <c r="Q5" s="332">
        <v>7349</v>
      </c>
      <c r="R5" s="332">
        <v>7364</v>
      </c>
      <c r="S5" s="332">
        <v>7365</v>
      </c>
      <c r="T5" s="333">
        <v>7415</v>
      </c>
    </row>
    <row r="6" spans="1:26" ht="24" customHeight="1">
      <c r="A6" s="691" t="s">
        <v>420</v>
      </c>
      <c r="B6" s="703">
        <v>1367</v>
      </c>
      <c r="C6" s="398">
        <v>1398</v>
      </c>
      <c r="D6" s="398">
        <v>1199</v>
      </c>
      <c r="E6" s="398">
        <v>1024</v>
      </c>
      <c r="F6" s="694">
        <v>1047</v>
      </c>
      <c r="G6" s="703">
        <v>1064</v>
      </c>
      <c r="H6" s="694">
        <v>1066</v>
      </c>
      <c r="I6" s="694">
        <v>1076</v>
      </c>
      <c r="J6" s="694">
        <v>1033</v>
      </c>
      <c r="K6" s="694">
        <v>1028</v>
      </c>
      <c r="L6" s="334">
        <v>2756</v>
      </c>
      <c r="M6" s="335">
        <v>2818</v>
      </c>
      <c r="N6" s="335">
        <v>2812</v>
      </c>
      <c r="O6" s="335">
        <v>2783</v>
      </c>
      <c r="P6" s="335">
        <v>2808</v>
      </c>
      <c r="Q6" s="335">
        <v>2812</v>
      </c>
      <c r="R6" s="335">
        <v>2870</v>
      </c>
      <c r="S6" s="335">
        <v>2878</v>
      </c>
      <c r="T6" s="336">
        <v>2868</v>
      </c>
    </row>
    <row r="7" spans="1:26" ht="24" customHeight="1">
      <c r="A7" s="691" t="s">
        <v>421</v>
      </c>
      <c r="B7" s="703">
        <v>2580</v>
      </c>
      <c r="C7" s="398">
        <v>2671</v>
      </c>
      <c r="D7" s="398">
        <v>2654</v>
      </c>
      <c r="E7" s="398">
        <v>2732</v>
      </c>
      <c r="F7" s="694">
        <v>2726</v>
      </c>
      <c r="G7" s="703">
        <v>3012</v>
      </c>
      <c r="H7" s="694">
        <v>3008</v>
      </c>
      <c r="I7" s="694">
        <v>3067</v>
      </c>
      <c r="J7" s="694">
        <v>2983</v>
      </c>
      <c r="K7" s="694">
        <v>2971</v>
      </c>
      <c r="L7" s="334">
        <v>6578</v>
      </c>
      <c r="M7" s="335">
        <v>6594</v>
      </c>
      <c r="N7" s="335">
        <v>6495</v>
      </c>
      <c r="O7" s="335">
        <v>6494</v>
      </c>
      <c r="P7" s="335">
        <v>6439</v>
      </c>
      <c r="Q7" s="335">
        <v>6483</v>
      </c>
      <c r="R7" s="335">
        <v>6481</v>
      </c>
      <c r="S7" s="335">
        <v>6466</v>
      </c>
      <c r="T7" s="336">
        <v>6461</v>
      </c>
    </row>
    <row r="8" spans="1:26" ht="24" customHeight="1">
      <c r="A8" s="691" t="s">
        <v>422</v>
      </c>
      <c r="B8" s="703">
        <v>1833</v>
      </c>
      <c r="C8" s="398">
        <v>1891</v>
      </c>
      <c r="D8" s="398">
        <v>1929</v>
      </c>
      <c r="E8" s="398">
        <v>1962</v>
      </c>
      <c r="F8" s="694">
        <v>2007</v>
      </c>
      <c r="G8" s="703">
        <v>2036</v>
      </c>
      <c r="H8" s="694">
        <v>2058</v>
      </c>
      <c r="I8" s="694">
        <v>2047</v>
      </c>
      <c r="J8" s="694">
        <v>1891</v>
      </c>
      <c r="K8" s="694">
        <v>1883</v>
      </c>
      <c r="L8" s="334">
        <v>4278</v>
      </c>
      <c r="M8" s="335">
        <v>4258</v>
      </c>
      <c r="N8" s="335">
        <v>4204</v>
      </c>
      <c r="O8" s="335">
        <v>4361</v>
      </c>
      <c r="P8" s="335">
        <v>4334</v>
      </c>
      <c r="Q8" s="335">
        <v>4409</v>
      </c>
      <c r="R8" s="335">
        <v>4421</v>
      </c>
      <c r="S8" s="335">
        <v>4481</v>
      </c>
      <c r="T8" s="336">
        <v>4483</v>
      </c>
    </row>
    <row r="9" spans="1:26" ht="24" customHeight="1">
      <c r="A9" s="691" t="s">
        <v>423</v>
      </c>
      <c r="B9" s="703">
        <v>830</v>
      </c>
      <c r="C9" s="398">
        <v>860</v>
      </c>
      <c r="D9" s="398">
        <v>858</v>
      </c>
      <c r="E9" s="398">
        <v>894</v>
      </c>
      <c r="F9" s="694">
        <v>921</v>
      </c>
      <c r="G9" s="703">
        <v>957</v>
      </c>
      <c r="H9" s="694">
        <v>947</v>
      </c>
      <c r="I9" s="694">
        <v>956</v>
      </c>
      <c r="J9" s="694">
        <v>900</v>
      </c>
      <c r="K9" s="694">
        <v>896</v>
      </c>
      <c r="L9" s="334">
        <v>2272</v>
      </c>
      <c r="M9" s="335">
        <v>2266</v>
      </c>
      <c r="N9" s="335">
        <v>2452</v>
      </c>
      <c r="O9" s="335">
        <v>2431</v>
      </c>
      <c r="P9" s="335">
        <v>2441</v>
      </c>
      <c r="Q9" s="335">
        <v>2444</v>
      </c>
      <c r="R9" s="335">
        <v>2442</v>
      </c>
      <c r="S9" s="335">
        <v>2491</v>
      </c>
      <c r="T9" s="336">
        <v>2493</v>
      </c>
    </row>
    <row r="10" spans="1:26" ht="24" customHeight="1">
      <c r="A10" s="691" t="s">
        <v>424</v>
      </c>
      <c r="B10" s="703">
        <v>3897</v>
      </c>
      <c r="C10" s="398">
        <v>4034</v>
      </c>
      <c r="D10" s="398">
        <v>4133</v>
      </c>
      <c r="E10" s="398">
        <v>4176</v>
      </c>
      <c r="F10" s="694">
        <v>4448</v>
      </c>
      <c r="G10" s="703">
        <v>4532</v>
      </c>
      <c r="H10" s="694">
        <v>4541</v>
      </c>
      <c r="I10" s="694">
        <v>4528</v>
      </c>
      <c r="J10" s="694">
        <v>4353</v>
      </c>
      <c r="K10" s="694">
        <v>4336</v>
      </c>
      <c r="L10" s="334">
        <v>9152</v>
      </c>
      <c r="M10" s="335">
        <v>9106</v>
      </c>
      <c r="N10" s="335">
        <v>9074</v>
      </c>
      <c r="O10" s="335">
        <v>9167</v>
      </c>
      <c r="P10" s="335">
        <v>9040</v>
      </c>
      <c r="Q10" s="335">
        <v>9148</v>
      </c>
      <c r="R10" s="335">
        <v>9094</v>
      </c>
      <c r="S10" s="335">
        <v>9042</v>
      </c>
      <c r="T10" s="336">
        <v>9001</v>
      </c>
    </row>
    <row r="11" spans="1:26" ht="24" customHeight="1">
      <c r="A11" s="691" t="s">
        <v>425</v>
      </c>
      <c r="B11" s="703">
        <v>1520</v>
      </c>
      <c r="C11" s="398">
        <v>1549</v>
      </c>
      <c r="D11" s="398">
        <v>1604</v>
      </c>
      <c r="E11" s="398">
        <v>1664</v>
      </c>
      <c r="F11" s="694">
        <v>1707</v>
      </c>
      <c r="G11" s="703">
        <v>1761</v>
      </c>
      <c r="H11" s="694">
        <v>1800</v>
      </c>
      <c r="I11" s="694">
        <v>1804</v>
      </c>
      <c r="J11" s="694">
        <v>1743</v>
      </c>
      <c r="K11" s="694">
        <v>1735</v>
      </c>
      <c r="L11" s="334">
        <v>4046</v>
      </c>
      <c r="M11" s="335">
        <v>4009</v>
      </c>
      <c r="N11" s="335">
        <v>4007</v>
      </c>
      <c r="O11" s="335">
        <v>3969</v>
      </c>
      <c r="P11" s="335">
        <v>3969</v>
      </c>
      <c r="Q11" s="335">
        <v>3986</v>
      </c>
      <c r="R11" s="335">
        <v>4042</v>
      </c>
      <c r="S11" s="335">
        <v>4064</v>
      </c>
      <c r="T11" s="336">
        <v>4041</v>
      </c>
    </row>
    <row r="12" spans="1:26" ht="24" customHeight="1">
      <c r="A12" s="691" t="s">
        <v>426</v>
      </c>
      <c r="B12" s="703">
        <v>2522</v>
      </c>
      <c r="C12" s="398">
        <v>2640</v>
      </c>
      <c r="D12" s="398">
        <v>2700</v>
      </c>
      <c r="E12" s="398">
        <v>2809</v>
      </c>
      <c r="F12" s="694">
        <v>2867</v>
      </c>
      <c r="G12" s="703">
        <v>3010</v>
      </c>
      <c r="H12" s="694">
        <v>2981</v>
      </c>
      <c r="I12" s="694">
        <v>2973</v>
      </c>
      <c r="J12" s="694">
        <v>2870</v>
      </c>
      <c r="K12" s="694">
        <v>2858</v>
      </c>
      <c r="L12" s="334">
        <v>6398</v>
      </c>
      <c r="M12" s="335">
        <v>6436</v>
      </c>
      <c r="N12" s="335">
        <v>6421</v>
      </c>
      <c r="O12" s="335">
        <v>6428</v>
      </c>
      <c r="P12" s="335">
        <v>6592</v>
      </c>
      <c r="Q12" s="335">
        <v>6456</v>
      </c>
      <c r="R12" s="335">
        <v>6411</v>
      </c>
      <c r="S12" s="335">
        <v>6408</v>
      </c>
      <c r="T12" s="336">
        <v>6357</v>
      </c>
    </row>
    <row r="13" spans="1:26" ht="24" customHeight="1">
      <c r="A13" s="691" t="s">
        <v>427</v>
      </c>
      <c r="B13" s="703">
        <v>2377</v>
      </c>
      <c r="C13" s="398">
        <v>2464</v>
      </c>
      <c r="D13" s="398">
        <v>2517</v>
      </c>
      <c r="E13" s="398">
        <v>2586</v>
      </c>
      <c r="F13" s="694">
        <v>2698</v>
      </c>
      <c r="G13" s="703">
        <v>2715</v>
      </c>
      <c r="H13" s="694">
        <v>2702</v>
      </c>
      <c r="I13" s="694">
        <v>2702</v>
      </c>
      <c r="J13" s="694">
        <v>2611</v>
      </c>
      <c r="K13" s="694">
        <v>2601</v>
      </c>
      <c r="L13" s="334">
        <v>5779</v>
      </c>
      <c r="M13" s="335">
        <v>5911</v>
      </c>
      <c r="N13" s="335">
        <v>5882</v>
      </c>
      <c r="O13" s="335">
        <v>5800</v>
      </c>
      <c r="P13" s="335">
        <v>5782</v>
      </c>
      <c r="Q13" s="335">
        <v>5749</v>
      </c>
      <c r="R13" s="335">
        <v>5716</v>
      </c>
      <c r="S13" s="335">
        <v>5725</v>
      </c>
      <c r="T13" s="336">
        <v>5696</v>
      </c>
    </row>
    <row r="14" spans="1:26" ht="24" customHeight="1">
      <c r="A14" s="691" t="s">
        <v>428</v>
      </c>
      <c r="B14" s="703">
        <v>1586</v>
      </c>
      <c r="C14" s="398">
        <v>1663</v>
      </c>
      <c r="D14" s="398">
        <v>1652</v>
      </c>
      <c r="E14" s="398">
        <v>1719</v>
      </c>
      <c r="F14" s="694">
        <v>1806</v>
      </c>
      <c r="G14" s="703">
        <v>1857</v>
      </c>
      <c r="H14" s="694">
        <v>1877</v>
      </c>
      <c r="I14" s="694">
        <v>1914</v>
      </c>
      <c r="J14" s="694">
        <v>1854</v>
      </c>
      <c r="K14" s="694">
        <v>1846</v>
      </c>
      <c r="L14" s="334">
        <v>4467</v>
      </c>
      <c r="M14" s="335">
        <v>4798</v>
      </c>
      <c r="N14" s="335">
        <v>4603</v>
      </c>
      <c r="O14" s="335">
        <v>4563</v>
      </c>
      <c r="P14" s="335">
        <v>4783</v>
      </c>
      <c r="Q14" s="335">
        <v>4650</v>
      </c>
      <c r="R14" s="335">
        <v>4641</v>
      </c>
      <c r="S14" s="335">
        <v>4631</v>
      </c>
      <c r="T14" s="336">
        <v>4625</v>
      </c>
    </row>
    <row r="15" spans="1:26" ht="24" customHeight="1">
      <c r="A15" s="691" t="s">
        <v>429</v>
      </c>
      <c r="B15" s="703">
        <v>2110</v>
      </c>
      <c r="C15" s="398">
        <v>2235</v>
      </c>
      <c r="D15" s="398">
        <v>2230</v>
      </c>
      <c r="E15" s="398">
        <v>2293</v>
      </c>
      <c r="F15" s="694">
        <v>2347</v>
      </c>
      <c r="G15" s="703">
        <v>2534</v>
      </c>
      <c r="H15" s="694">
        <v>2543</v>
      </c>
      <c r="I15" s="694">
        <v>2566</v>
      </c>
      <c r="J15" s="694">
        <v>2493</v>
      </c>
      <c r="K15" s="694">
        <v>2483</v>
      </c>
      <c r="L15" s="334">
        <v>5642</v>
      </c>
      <c r="M15" s="335">
        <v>5615</v>
      </c>
      <c r="N15" s="335">
        <v>5529</v>
      </c>
      <c r="O15" s="335">
        <v>5890</v>
      </c>
      <c r="P15" s="335">
        <v>5619</v>
      </c>
      <c r="Q15" s="335">
        <v>5831</v>
      </c>
      <c r="R15" s="335">
        <v>5865</v>
      </c>
      <c r="S15" s="335">
        <v>5832</v>
      </c>
      <c r="T15" s="336">
        <v>5923</v>
      </c>
    </row>
    <row r="16" spans="1:26" ht="24" customHeight="1">
      <c r="A16" s="691" t="s">
        <v>430</v>
      </c>
      <c r="B16" s="703">
        <v>1792</v>
      </c>
      <c r="C16" s="398">
        <v>1870</v>
      </c>
      <c r="D16" s="398">
        <v>1917</v>
      </c>
      <c r="E16" s="398">
        <v>1957</v>
      </c>
      <c r="F16" s="694">
        <v>1997</v>
      </c>
      <c r="G16" s="703">
        <v>2134</v>
      </c>
      <c r="H16" s="694">
        <v>2124</v>
      </c>
      <c r="I16" s="694">
        <v>2022</v>
      </c>
      <c r="J16" s="694">
        <v>2041</v>
      </c>
      <c r="K16" s="694">
        <v>2032</v>
      </c>
      <c r="L16" s="334">
        <v>4825</v>
      </c>
      <c r="M16" s="335">
        <v>4788</v>
      </c>
      <c r="N16" s="335">
        <v>5041</v>
      </c>
      <c r="O16" s="335">
        <v>4941</v>
      </c>
      <c r="P16" s="335">
        <v>4973</v>
      </c>
      <c r="Q16" s="335">
        <v>4912</v>
      </c>
      <c r="R16" s="335">
        <v>4880</v>
      </c>
      <c r="S16" s="335">
        <v>4969</v>
      </c>
      <c r="T16" s="336">
        <v>5005</v>
      </c>
    </row>
    <row r="17" spans="1:26" ht="24" customHeight="1">
      <c r="A17" s="691" t="s">
        <v>431</v>
      </c>
      <c r="B17" s="703">
        <v>1883</v>
      </c>
      <c r="C17" s="398">
        <v>1926</v>
      </c>
      <c r="D17" s="398">
        <v>1949</v>
      </c>
      <c r="E17" s="398">
        <v>2005</v>
      </c>
      <c r="F17" s="694">
        <v>2055</v>
      </c>
      <c r="G17" s="703">
        <v>2126</v>
      </c>
      <c r="H17" s="694">
        <v>2112</v>
      </c>
      <c r="I17" s="694">
        <v>2119</v>
      </c>
      <c r="J17" s="694">
        <v>2061</v>
      </c>
      <c r="K17" s="694">
        <v>2052</v>
      </c>
      <c r="L17" s="334">
        <v>5380</v>
      </c>
      <c r="M17" s="335">
        <v>5285</v>
      </c>
      <c r="N17" s="335">
        <v>5224</v>
      </c>
      <c r="O17" s="335">
        <v>5124</v>
      </c>
      <c r="P17" s="335">
        <v>5169</v>
      </c>
      <c r="Q17" s="335">
        <v>5109</v>
      </c>
      <c r="R17" s="335">
        <v>5103</v>
      </c>
      <c r="S17" s="335">
        <v>5055</v>
      </c>
      <c r="T17" s="336">
        <v>5006</v>
      </c>
    </row>
    <row r="18" spans="1:26" ht="24" customHeight="1">
      <c r="A18" s="691" t="s">
        <v>432</v>
      </c>
      <c r="B18" s="703">
        <v>3706</v>
      </c>
      <c r="C18" s="398">
        <v>3850</v>
      </c>
      <c r="D18" s="398">
        <v>3889</v>
      </c>
      <c r="E18" s="398">
        <v>4120</v>
      </c>
      <c r="F18" s="694">
        <v>4266</v>
      </c>
      <c r="G18" s="703">
        <v>4361</v>
      </c>
      <c r="H18" s="694">
        <v>4462</v>
      </c>
      <c r="I18" s="694">
        <v>4412</v>
      </c>
      <c r="J18" s="694">
        <v>4203</v>
      </c>
      <c r="K18" s="694">
        <v>4187</v>
      </c>
      <c r="L18" s="334">
        <v>8296</v>
      </c>
      <c r="M18" s="335">
        <v>8290</v>
      </c>
      <c r="N18" s="335">
        <v>8221</v>
      </c>
      <c r="O18" s="335">
        <v>8326</v>
      </c>
      <c r="P18" s="335">
        <v>8217</v>
      </c>
      <c r="Q18" s="335">
        <v>8268</v>
      </c>
      <c r="R18" s="335">
        <v>8248</v>
      </c>
      <c r="S18" s="335">
        <v>8208</v>
      </c>
      <c r="T18" s="336">
        <v>8165</v>
      </c>
    </row>
    <row r="19" spans="1:26" ht="24" customHeight="1">
      <c r="A19" s="691" t="s">
        <v>433</v>
      </c>
      <c r="B19" s="703">
        <v>1661</v>
      </c>
      <c r="C19" s="398">
        <v>1723</v>
      </c>
      <c r="D19" s="398">
        <v>1755</v>
      </c>
      <c r="E19" s="398">
        <v>1846</v>
      </c>
      <c r="F19" s="694">
        <v>1936</v>
      </c>
      <c r="G19" s="703">
        <v>2024</v>
      </c>
      <c r="H19" s="694">
        <v>2065</v>
      </c>
      <c r="I19" s="694">
        <v>2090</v>
      </c>
      <c r="J19" s="694">
        <v>2025</v>
      </c>
      <c r="K19" s="694">
        <v>2016</v>
      </c>
      <c r="L19" s="334">
        <v>4776</v>
      </c>
      <c r="M19" s="335">
        <v>4764</v>
      </c>
      <c r="N19" s="335">
        <v>5004</v>
      </c>
      <c r="O19" s="335">
        <v>4904</v>
      </c>
      <c r="P19" s="335">
        <v>4866</v>
      </c>
      <c r="Q19" s="335">
        <v>4864</v>
      </c>
      <c r="R19" s="335">
        <v>4837</v>
      </c>
      <c r="S19" s="335">
        <v>4830</v>
      </c>
      <c r="T19" s="336">
        <v>4825</v>
      </c>
    </row>
    <row r="20" spans="1:26" ht="24" customHeight="1">
      <c r="A20" s="691" t="s">
        <v>434</v>
      </c>
      <c r="B20" s="703">
        <v>1316</v>
      </c>
      <c r="C20" s="398">
        <v>1352</v>
      </c>
      <c r="D20" s="398">
        <v>1387</v>
      </c>
      <c r="E20" s="398">
        <v>1417</v>
      </c>
      <c r="F20" s="694">
        <v>1441</v>
      </c>
      <c r="G20" s="703">
        <v>1475</v>
      </c>
      <c r="H20" s="694">
        <v>1486</v>
      </c>
      <c r="I20" s="694">
        <v>1493</v>
      </c>
      <c r="J20" s="694">
        <v>1435</v>
      </c>
      <c r="K20" s="694">
        <v>1429</v>
      </c>
      <c r="L20" s="334">
        <v>3397</v>
      </c>
      <c r="M20" s="335">
        <v>3357</v>
      </c>
      <c r="N20" s="335">
        <v>3398</v>
      </c>
      <c r="O20" s="335">
        <v>3360</v>
      </c>
      <c r="P20" s="335">
        <v>3343</v>
      </c>
      <c r="Q20" s="335">
        <v>3360</v>
      </c>
      <c r="R20" s="335">
        <v>3351</v>
      </c>
      <c r="S20" s="335">
        <v>3333</v>
      </c>
      <c r="T20" s="336">
        <v>3291</v>
      </c>
    </row>
    <row r="21" spans="1:26" ht="24" customHeight="1">
      <c r="A21" s="691" t="s">
        <v>435</v>
      </c>
      <c r="B21" s="703">
        <v>1567</v>
      </c>
      <c r="C21" s="398">
        <v>1614</v>
      </c>
      <c r="D21" s="398">
        <v>1627</v>
      </c>
      <c r="E21" s="398">
        <v>1672</v>
      </c>
      <c r="F21" s="694">
        <v>1734</v>
      </c>
      <c r="G21" s="703">
        <v>1804</v>
      </c>
      <c r="H21" s="694">
        <v>1760</v>
      </c>
      <c r="I21" s="694">
        <v>1778</v>
      </c>
      <c r="J21" s="694">
        <v>1721</v>
      </c>
      <c r="K21" s="694">
        <v>1714</v>
      </c>
      <c r="L21" s="334">
        <v>3863</v>
      </c>
      <c r="M21" s="335">
        <v>3920</v>
      </c>
      <c r="N21" s="335">
        <v>3980</v>
      </c>
      <c r="O21" s="335">
        <v>3880</v>
      </c>
      <c r="P21" s="335">
        <v>3864</v>
      </c>
      <c r="Q21" s="335">
        <v>3851</v>
      </c>
      <c r="R21" s="335">
        <v>3837</v>
      </c>
      <c r="S21" s="335">
        <v>3836</v>
      </c>
      <c r="T21" s="336">
        <v>3872</v>
      </c>
    </row>
    <row r="22" spans="1:26" ht="24" customHeight="1">
      <c r="A22" s="691" t="s">
        <v>443</v>
      </c>
      <c r="B22" s="703">
        <v>911</v>
      </c>
      <c r="C22" s="398">
        <v>941</v>
      </c>
      <c r="D22" s="398">
        <v>944</v>
      </c>
      <c r="E22" s="398">
        <v>966</v>
      </c>
      <c r="F22" s="694">
        <v>996</v>
      </c>
      <c r="G22" s="703">
        <v>1022</v>
      </c>
      <c r="H22" s="694">
        <v>1028</v>
      </c>
      <c r="I22" s="694">
        <v>1027</v>
      </c>
      <c r="J22" s="694">
        <v>994</v>
      </c>
      <c r="K22" s="694">
        <v>989</v>
      </c>
      <c r="L22" s="334">
        <v>2226</v>
      </c>
      <c r="M22" s="335">
        <v>2288</v>
      </c>
      <c r="N22" s="335">
        <v>2224</v>
      </c>
      <c r="O22" s="335">
        <v>2248</v>
      </c>
      <c r="P22" s="335">
        <v>3994</v>
      </c>
      <c r="Q22" s="335">
        <v>2280</v>
      </c>
      <c r="R22" s="335">
        <v>2297</v>
      </c>
      <c r="S22" s="335">
        <v>2303</v>
      </c>
      <c r="T22" s="336">
        <v>2312</v>
      </c>
    </row>
    <row r="23" spans="1:26" ht="24" customHeight="1">
      <c r="A23" s="691" t="s">
        <v>436</v>
      </c>
      <c r="B23" s="703">
        <v>1689</v>
      </c>
      <c r="C23" s="398">
        <v>1767</v>
      </c>
      <c r="D23" s="398">
        <v>1785</v>
      </c>
      <c r="E23" s="398">
        <v>1841</v>
      </c>
      <c r="F23" s="694">
        <v>1901</v>
      </c>
      <c r="G23" s="703">
        <v>1944</v>
      </c>
      <c r="H23" s="694">
        <v>1966</v>
      </c>
      <c r="I23" s="694">
        <v>1968</v>
      </c>
      <c r="J23" s="694">
        <v>1894</v>
      </c>
      <c r="K23" s="694">
        <v>1886</v>
      </c>
      <c r="L23" s="334">
        <v>4051</v>
      </c>
      <c r="M23" s="335">
        <v>3960</v>
      </c>
      <c r="N23" s="335">
        <v>3889</v>
      </c>
      <c r="O23" s="335">
        <v>3982</v>
      </c>
      <c r="P23" s="335">
        <v>4271</v>
      </c>
      <c r="Q23" s="335">
        <v>3960</v>
      </c>
      <c r="R23" s="335">
        <v>3981</v>
      </c>
      <c r="S23" s="335">
        <v>3976</v>
      </c>
      <c r="T23" s="336">
        <v>3953</v>
      </c>
    </row>
    <row r="24" spans="1:26" ht="24" customHeight="1">
      <c r="A24" s="691" t="s">
        <v>437</v>
      </c>
      <c r="B24" s="703">
        <v>1950</v>
      </c>
      <c r="C24" s="398">
        <v>2028</v>
      </c>
      <c r="D24" s="398">
        <v>2048</v>
      </c>
      <c r="E24" s="398">
        <v>2095</v>
      </c>
      <c r="F24" s="694">
        <v>2161</v>
      </c>
      <c r="G24" s="703">
        <v>2212</v>
      </c>
      <c r="H24" s="694">
        <v>2253</v>
      </c>
      <c r="I24" s="694">
        <v>2263</v>
      </c>
      <c r="J24" s="694">
        <v>2108</v>
      </c>
      <c r="K24" s="694">
        <v>2099</v>
      </c>
      <c r="L24" s="334">
        <v>4181</v>
      </c>
      <c r="M24" s="335">
        <v>4251</v>
      </c>
      <c r="N24" s="335">
        <v>4180</v>
      </c>
      <c r="O24" s="335">
        <v>4234</v>
      </c>
      <c r="P24" s="335">
        <v>2263</v>
      </c>
      <c r="Q24" s="335">
        <v>4279</v>
      </c>
      <c r="R24" s="335">
        <v>4304</v>
      </c>
      <c r="S24" s="335">
        <v>4321</v>
      </c>
      <c r="T24" s="336">
        <v>4338</v>
      </c>
    </row>
    <row r="25" spans="1:26" ht="24" customHeight="1">
      <c r="A25" s="691" t="s">
        <v>438</v>
      </c>
      <c r="B25" s="703">
        <v>1010</v>
      </c>
      <c r="C25" s="398">
        <v>1048</v>
      </c>
      <c r="D25" s="398">
        <v>1052</v>
      </c>
      <c r="E25" s="398">
        <v>1083</v>
      </c>
      <c r="F25" s="694">
        <v>1096</v>
      </c>
      <c r="G25" s="703">
        <v>1144</v>
      </c>
      <c r="H25" s="694">
        <v>1146</v>
      </c>
      <c r="I25" s="694">
        <v>1180</v>
      </c>
      <c r="J25" s="694">
        <v>1147</v>
      </c>
      <c r="K25" s="694">
        <v>1142</v>
      </c>
      <c r="L25" s="334">
        <v>2809</v>
      </c>
      <c r="M25" s="335">
        <v>2943</v>
      </c>
      <c r="N25" s="335">
        <v>3036</v>
      </c>
      <c r="O25" s="335">
        <v>3117</v>
      </c>
      <c r="P25" s="335">
        <v>3095</v>
      </c>
      <c r="Q25" s="335">
        <v>3127</v>
      </c>
      <c r="R25" s="335">
        <v>3136</v>
      </c>
      <c r="S25" s="335">
        <v>3134</v>
      </c>
      <c r="T25" s="336">
        <v>3135</v>
      </c>
    </row>
    <row r="26" spans="1:26" ht="24" customHeight="1">
      <c r="A26" s="691" t="s">
        <v>439</v>
      </c>
      <c r="B26" s="703">
        <v>879</v>
      </c>
      <c r="C26" s="398">
        <v>912</v>
      </c>
      <c r="D26" s="398">
        <v>918</v>
      </c>
      <c r="E26" s="398">
        <v>944</v>
      </c>
      <c r="F26" s="694">
        <v>980</v>
      </c>
      <c r="G26" s="703">
        <v>1016</v>
      </c>
      <c r="H26" s="694">
        <v>1013</v>
      </c>
      <c r="I26" s="694">
        <v>1020</v>
      </c>
      <c r="J26" s="694">
        <v>978</v>
      </c>
      <c r="K26" s="694">
        <v>974</v>
      </c>
      <c r="L26" s="334">
        <v>2318</v>
      </c>
      <c r="M26" s="335">
        <v>2363</v>
      </c>
      <c r="N26" s="335">
        <v>2351</v>
      </c>
      <c r="O26" s="335">
        <v>2327</v>
      </c>
      <c r="P26" s="335">
        <v>2347</v>
      </c>
      <c r="Q26" s="335">
        <v>2373</v>
      </c>
      <c r="R26" s="335">
        <v>2403</v>
      </c>
      <c r="S26" s="335">
        <v>2420</v>
      </c>
      <c r="T26" s="336">
        <v>2436</v>
      </c>
    </row>
    <row r="27" spans="1:26" ht="24" customHeight="1">
      <c r="A27" s="691" t="s">
        <v>440</v>
      </c>
      <c r="B27" s="703"/>
      <c r="C27" s="398"/>
      <c r="D27" s="398"/>
      <c r="E27" s="398"/>
      <c r="F27" s="694"/>
      <c r="G27" s="703"/>
      <c r="H27" s="694"/>
      <c r="I27" s="694"/>
      <c r="J27" s="694"/>
      <c r="K27" s="694"/>
      <c r="L27" s="334">
        <v>3784</v>
      </c>
      <c r="M27" s="335">
        <v>3890</v>
      </c>
      <c r="N27" s="335">
        <v>3852</v>
      </c>
      <c r="O27" s="335">
        <v>3957</v>
      </c>
      <c r="P27" s="335">
        <v>4003</v>
      </c>
      <c r="Q27" s="335">
        <v>4005</v>
      </c>
      <c r="R27" s="335">
        <v>4062</v>
      </c>
      <c r="S27" s="335">
        <v>4093</v>
      </c>
      <c r="T27" s="336">
        <v>4124</v>
      </c>
    </row>
    <row r="28" spans="1:26" ht="24" customHeight="1" thickBot="1">
      <c r="A28" s="704" t="s">
        <v>450</v>
      </c>
      <c r="B28" s="705">
        <v>1771</v>
      </c>
      <c r="C28" s="706">
        <v>1854</v>
      </c>
      <c r="D28" s="706">
        <v>1857</v>
      </c>
      <c r="E28" s="706">
        <v>1926</v>
      </c>
      <c r="F28" s="707">
        <v>1996</v>
      </c>
      <c r="G28" s="705">
        <v>1989</v>
      </c>
      <c r="H28" s="707">
        <v>1954</v>
      </c>
      <c r="I28" s="707">
        <v>1999</v>
      </c>
      <c r="J28" s="707">
        <v>1889</v>
      </c>
      <c r="K28" s="707">
        <v>1881</v>
      </c>
      <c r="L28" s="1007">
        <v>2503</v>
      </c>
      <c r="M28" s="708">
        <v>2438</v>
      </c>
      <c r="N28" s="708">
        <v>3117</v>
      </c>
      <c r="O28" s="708">
        <v>3651</v>
      </c>
      <c r="P28" s="708">
        <v>3574</v>
      </c>
      <c r="Q28" s="708">
        <v>3967</v>
      </c>
      <c r="R28" s="708">
        <v>3952</v>
      </c>
      <c r="S28" s="708">
        <v>3930</v>
      </c>
      <c r="T28" s="709">
        <v>3925</v>
      </c>
    </row>
    <row r="29" spans="1:26" ht="24" customHeight="1" thickTop="1">
      <c r="A29" s="710" t="s">
        <v>139</v>
      </c>
      <c r="B29" s="711">
        <v>43677</v>
      </c>
      <c r="C29" s="416">
        <f>SUM(C5:C28)</f>
        <v>45319</v>
      </c>
      <c r="D29" s="416">
        <v>45674</v>
      </c>
      <c r="E29" s="416">
        <v>46950</v>
      </c>
      <c r="F29" s="712">
        <v>48396</v>
      </c>
      <c r="G29" s="713">
        <v>50088</v>
      </c>
      <c r="H29" s="713">
        <v>50278</v>
      </c>
      <c r="I29" s="713">
        <v>50339</v>
      </c>
      <c r="J29" s="713">
        <v>48520</v>
      </c>
      <c r="K29" s="713">
        <v>48318</v>
      </c>
      <c r="L29" s="1008">
        <v>111026</v>
      </c>
      <c r="M29" s="392">
        <v>111779</v>
      </c>
      <c r="N29" s="392">
        <v>112304</v>
      </c>
      <c r="O29" s="392">
        <v>113295</v>
      </c>
      <c r="P29" s="392">
        <v>113065</v>
      </c>
      <c r="Q29" s="392">
        <v>113672</v>
      </c>
      <c r="R29" s="392">
        <v>113738</v>
      </c>
      <c r="S29" s="392">
        <v>113791</v>
      </c>
      <c r="T29" s="714">
        <v>113750</v>
      </c>
    </row>
    <row r="30" spans="1:26" ht="21" customHeight="1">
      <c r="A30" s="695"/>
      <c r="B30" s="694"/>
      <c r="C30" s="694"/>
      <c r="D30" s="694"/>
      <c r="E30" s="1"/>
      <c r="J30" s="696"/>
      <c r="K30" s="696"/>
      <c r="M30" s="696"/>
      <c r="N30" s="696"/>
      <c r="P30" s="696"/>
      <c r="T30" s="696"/>
      <c r="U30" s="696"/>
      <c r="Y30" s="696"/>
      <c r="Z30" s="696" t="s">
        <v>441</v>
      </c>
    </row>
    <row r="42" spans="1:11">
      <c r="A42" s="257" t="s">
        <v>444</v>
      </c>
      <c r="B42" s="257">
        <f t="shared" ref="B42:J42" si="0">SUM(B5:B28)</f>
        <v>43677</v>
      </c>
      <c r="C42" s="257">
        <f t="shared" si="0"/>
        <v>45319</v>
      </c>
      <c r="D42" s="257">
        <f t="shared" si="0"/>
        <v>45674</v>
      </c>
      <c r="E42" s="257">
        <f t="shared" si="0"/>
        <v>46937</v>
      </c>
      <c r="F42" s="257">
        <f t="shared" si="0"/>
        <v>48397</v>
      </c>
      <c r="G42" s="257">
        <f t="shared" si="0"/>
        <v>50084</v>
      </c>
      <c r="H42" s="257">
        <f t="shared" si="0"/>
        <v>50275</v>
      </c>
      <c r="I42" s="257">
        <f t="shared" si="0"/>
        <v>50340</v>
      </c>
      <c r="J42" s="257">
        <f t="shared" si="0"/>
        <v>48519</v>
      </c>
      <c r="K42" s="257" t="e">
        <f>SUM(#REF!)</f>
        <v>#REF!</v>
      </c>
    </row>
    <row r="44" spans="1:11">
      <c r="A44" s="257" t="s">
        <v>445</v>
      </c>
      <c r="B44" s="257">
        <f t="shared" ref="B44:J44" si="1">B29-B42</f>
        <v>0</v>
      </c>
      <c r="C44" s="257">
        <f t="shared" si="1"/>
        <v>0</v>
      </c>
      <c r="D44" s="257">
        <f t="shared" si="1"/>
        <v>0</v>
      </c>
      <c r="E44" s="257">
        <f t="shared" si="1"/>
        <v>13</v>
      </c>
      <c r="F44" s="257">
        <f t="shared" si="1"/>
        <v>-1</v>
      </c>
      <c r="G44" s="257">
        <f t="shared" si="1"/>
        <v>4</v>
      </c>
      <c r="H44" s="257">
        <f t="shared" si="1"/>
        <v>3</v>
      </c>
      <c r="I44" s="257">
        <f t="shared" si="1"/>
        <v>-1</v>
      </c>
      <c r="J44" s="257">
        <f t="shared" si="1"/>
        <v>1</v>
      </c>
      <c r="K44" s="257" t="e">
        <f>#REF!-K42</f>
        <v>#REF!</v>
      </c>
    </row>
  </sheetData>
  <mergeCells count="1">
    <mergeCell ref="A2:T2"/>
  </mergeCells>
  <phoneticPr fontId="3"/>
  <printOptions horizontalCentered="1" verticalCentered="1"/>
  <pageMargins left="0.34" right="0.36" top="0.19685039370078741" bottom="0.19685039370078741" header="0" footer="0"/>
  <pageSetup paperSize="9" scale="96" orientation="portrait" verticalDpi="4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5"/>
  <sheetViews>
    <sheetView view="pageBreakPreview" zoomScaleNormal="75" zoomScaleSheetLayoutView="100" workbookViewId="0">
      <selection sqref="A1:AB1"/>
    </sheetView>
  </sheetViews>
  <sheetFormatPr defaultColWidth="10" defaultRowHeight="12"/>
  <cols>
    <col min="1" max="1" width="7.25" style="257" customWidth="1"/>
    <col min="2" max="2" width="8.375" style="257" customWidth="1"/>
    <col min="3" max="3" width="7.75" style="257" hidden="1" customWidth="1"/>
    <col min="4" max="7" width="7.875" style="257" hidden="1" customWidth="1"/>
    <col min="8" max="10" width="7.75" style="257" hidden="1" customWidth="1"/>
    <col min="11" max="11" width="7.875" style="257" hidden="1" customWidth="1"/>
    <col min="12" max="13" width="7.75" style="257" hidden="1" customWidth="1"/>
    <col min="14" max="19" width="9.125" style="257" hidden="1" customWidth="1"/>
    <col min="20" max="28" width="9.125" style="257" customWidth="1"/>
    <col min="29" max="16384" width="10" style="257"/>
  </cols>
  <sheetData>
    <row r="1" spans="1:29" ht="17.25">
      <c r="A1" s="1250" t="s">
        <v>514</v>
      </c>
      <c r="B1" s="1251"/>
      <c r="C1" s="1251"/>
      <c r="D1" s="1251"/>
      <c r="E1" s="1251"/>
      <c r="F1" s="1251"/>
      <c r="G1" s="1251"/>
      <c r="H1" s="1251"/>
      <c r="I1" s="1251"/>
      <c r="J1" s="1251"/>
      <c r="K1" s="1251"/>
      <c r="L1" s="1251"/>
      <c r="M1" s="1251"/>
      <c r="N1" s="1251"/>
      <c r="O1" s="1251"/>
      <c r="P1" s="1251"/>
      <c r="Q1" s="1251"/>
      <c r="R1" s="1251"/>
      <c r="S1" s="1251"/>
      <c r="T1" s="1251"/>
      <c r="U1" s="1251"/>
      <c r="V1" s="1251"/>
      <c r="W1" s="1251"/>
      <c r="X1" s="1251"/>
      <c r="Y1" s="1251"/>
      <c r="Z1" s="1251"/>
      <c r="AA1" s="1251"/>
      <c r="AB1" s="1251"/>
    </row>
    <row r="2" spans="1:29">
      <c r="B2" s="715"/>
      <c r="C2" s="715"/>
      <c r="D2" s="715"/>
      <c r="E2" s="715"/>
      <c r="F2" s="715"/>
      <c r="G2" s="715"/>
      <c r="H2" s="715"/>
      <c r="I2" s="715"/>
      <c r="J2" s="715"/>
      <c r="K2" s="715"/>
      <c r="L2" s="715"/>
      <c r="M2" s="715"/>
      <c r="N2" s="715"/>
      <c r="O2" s="715"/>
      <c r="P2" s="715"/>
      <c r="Q2" s="715"/>
    </row>
    <row r="3" spans="1:29" ht="18" customHeight="1">
      <c r="F3" s="1"/>
      <c r="G3" s="688"/>
      <c r="J3" s="257" t="s">
        <v>451</v>
      </c>
      <c r="L3" s="696"/>
      <c r="M3" s="696"/>
      <c r="O3" s="696"/>
      <c r="P3" s="696"/>
      <c r="R3" s="696"/>
      <c r="S3" s="696"/>
      <c r="T3" s="696"/>
      <c r="V3" s="696"/>
      <c r="W3" s="696"/>
      <c r="X3" s="696"/>
      <c r="Y3" s="696"/>
      <c r="AA3" s="696"/>
      <c r="AB3" s="696" t="s">
        <v>442</v>
      </c>
    </row>
    <row r="4" spans="1:29" ht="21" customHeight="1">
      <c r="A4" s="1258"/>
      <c r="B4" s="1259"/>
      <c r="C4" s="697" t="s">
        <v>452</v>
      </c>
      <c r="D4" s="697" t="s">
        <v>417</v>
      </c>
      <c r="E4" s="697" t="s">
        <v>418</v>
      </c>
      <c r="F4" s="697">
        <v>7</v>
      </c>
      <c r="G4" s="697" t="s">
        <v>453</v>
      </c>
      <c r="H4" s="697" t="s">
        <v>191</v>
      </c>
      <c r="I4" s="529" t="s">
        <v>98</v>
      </c>
      <c r="J4" s="697" t="s">
        <v>99</v>
      </c>
      <c r="K4" s="529" t="s">
        <v>100</v>
      </c>
      <c r="L4" s="697">
        <v>13</v>
      </c>
      <c r="M4" s="697">
        <v>14</v>
      </c>
      <c r="N4" s="716" t="s">
        <v>390</v>
      </c>
      <c r="O4" s="699">
        <v>21</v>
      </c>
      <c r="P4" s="699">
        <v>22</v>
      </c>
      <c r="Q4" s="699">
        <v>23</v>
      </c>
      <c r="R4" s="699">
        <v>24</v>
      </c>
      <c r="S4" s="717">
        <v>25</v>
      </c>
      <c r="T4" s="717">
        <v>26</v>
      </c>
      <c r="U4" s="717">
        <v>27</v>
      </c>
      <c r="V4" s="699">
        <v>28</v>
      </c>
      <c r="W4" s="699">
        <v>29</v>
      </c>
      <c r="X4" s="699">
        <v>30</v>
      </c>
      <c r="Y4" s="699" t="s">
        <v>391</v>
      </c>
      <c r="Z4" s="699">
        <v>2</v>
      </c>
      <c r="AA4" s="699">
        <v>3</v>
      </c>
      <c r="AB4" s="699">
        <v>4</v>
      </c>
    </row>
    <row r="5" spans="1:29" ht="24" customHeight="1">
      <c r="A5" s="718" t="s">
        <v>454</v>
      </c>
      <c r="B5" s="719" t="s">
        <v>419</v>
      </c>
      <c r="C5" s="700">
        <v>2832</v>
      </c>
      <c r="D5" s="701">
        <v>2908</v>
      </c>
      <c r="E5" s="701">
        <v>2966</v>
      </c>
      <c r="F5" s="701">
        <v>3032</v>
      </c>
      <c r="G5" s="701">
        <v>3042</v>
      </c>
      <c r="H5" s="702">
        <v>3051</v>
      </c>
      <c r="I5" s="700">
        <v>3091</v>
      </c>
      <c r="J5" s="702">
        <v>3127</v>
      </c>
      <c r="K5" s="702">
        <v>3084</v>
      </c>
      <c r="L5" s="702">
        <v>3146</v>
      </c>
      <c r="M5" s="702">
        <v>3146</v>
      </c>
      <c r="N5" s="332">
        <v>3340</v>
      </c>
      <c r="O5" s="332">
        <v>3350</v>
      </c>
      <c r="P5" s="332">
        <v>3330</v>
      </c>
      <c r="Q5" s="332">
        <v>3347</v>
      </c>
      <c r="R5" s="332">
        <v>3349</v>
      </c>
      <c r="S5" s="332">
        <v>3342</v>
      </c>
      <c r="T5" s="332">
        <v>2237</v>
      </c>
      <c r="U5" s="332">
        <v>2245</v>
      </c>
      <c r="V5" s="332">
        <v>2257</v>
      </c>
      <c r="W5" s="332">
        <v>2255</v>
      </c>
      <c r="X5" s="332">
        <v>2262</v>
      </c>
      <c r="Y5" s="332">
        <v>2449</v>
      </c>
      <c r="Z5" s="332">
        <v>2481</v>
      </c>
      <c r="AA5" s="332">
        <v>2491</v>
      </c>
      <c r="AB5" s="1009">
        <v>2463</v>
      </c>
      <c r="AC5" s="720"/>
    </row>
    <row r="6" spans="1:29" ht="24" customHeight="1">
      <c r="A6" s="1256" t="s">
        <v>455</v>
      </c>
      <c r="B6" s="721" t="s">
        <v>420</v>
      </c>
      <c r="C6" s="703">
        <v>1439</v>
      </c>
      <c r="D6" s="398">
        <v>1459</v>
      </c>
      <c r="E6" s="398">
        <v>1176</v>
      </c>
      <c r="F6" s="398">
        <v>1129</v>
      </c>
      <c r="G6" s="398">
        <v>1132</v>
      </c>
      <c r="H6" s="694">
        <v>1144</v>
      </c>
      <c r="I6" s="703">
        <v>1152</v>
      </c>
      <c r="J6" s="694">
        <v>1159</v>
      </c>
      <c r="K6" s="694">
        <v>1166</v>
      </c>
      <c r="L6" s="694">
        <v>1167</v>
      </c>
      <c r="M6" s="694">
        <v>1167</v>
      </c>
      <c r="N6" s="335">
        <v>1185</v>
      </c>
      <c r="O6" s="335">
        <v>1204</v>
      </c>
      <c r="P6" s="335">
        <v>1200</v>
      </c>
      <c r="Q6" s="335">
        <v>1204</v>
      </c>
      <c r="R6" s="335">
        <v>1202</v>
      </c>
      <c r="S6" s="335">
        <v>1211</v>
      </c>
      <c r="T6" s="335">
        <v>2303</v>
      </c>
      <c r="U6" s="335">
        <v>2307</v>
      </c>
      <c r="V6" s="335">
        <v>2310</v>
      </c>
      <c r="W6" s="335">
        <v>2337</v>
      </c>
      <c r="X6" s="335">
        <v>799</v>
      </c>
      <c r="Y6" s="335">
        <v>849</v>
      </c>
      <c r="Z6" s="335">
        <v>858</v>
      </c>
      <c r="AA6" s="335">
        <v>857</v>
      </c>
      <c r="AB6" s="1010">
        <v>865</v>
      </c>
      <c r="AC6" s="720"/>
    </row>
    <row r="7" spans="1:29" ht="24" customHeight="1">
      <c r="A7" s="1256"/>
      <c r="B7" s="692" t="s">
        <v>421</v>
      </c>
      <c r="C7" s="703">
        <v>2526</v>
      </c>
      <c r="D7" s="398">
        <v>2588</v>
      </c>
      <c r="E7" s="398">
        <v>2593</v>
      </c>
      <c r="F7" s="398">
        <v>2617</v>
      </c>
      <c r="G7" s="398">
        <v>2676</v>
      </c>
      <c r="H7" s="694">
        <v>2588</v>
      </c>
      <c r="I7" s="703">
        <v>2799</v>
      </c>
      <c r="J7" s="694">
        <v>2807</v>
      </c>
      <c r="K7" s="694">
        <v>2854</v>
      </c>
      <c r="L7" s="694">
        <v>2874</v>
      </c>
      <c r="M7" s="694">
        <v>2874</v>
      </c>
      <c r="N7" s="335">
        <v>2949</v>
      </c>
      <c r="O7" s="335">
        <v>2942</v>
      </c>
      <c r="P7" s="335">
        <v>2926</v>
      </c>
      <c r="Q7" s="335">
        <v>2895</v>
      </c>
      <c r="R7" s="335">
        <v>2874</v>
      </c>
      <c r="S7" s="335">
        <v>2848</v>
      </c>
      <c r="T7" s="335"/>
      <c r="U7" s="335"/>
      <c r="V7" s="335"/>
      <c r="W7" s="335"/>
      <c r="X7" s="335">
        <v>1527</v>
      </c>
      <c r="Y7" s="335">
        <v>1668</v>
      </c>
      <c r="Z7" s="335">
        <v>1699</v>
      </c>
      <c r="AA7" s="335">
        <v>1683</v>
      </c>
      <c r="AB7" s="1010">
        <v>1734</v>
      </c>
      <c r="AC7" s="720"/>
    </row>
    <row r="8" spans="1:29" ht="24" customHeight="1">
      <c r="A8" s="718" t="s">
        <v>456</v>
      </c>
      <c r="B8" s="719" t="s">
        <v>422</v>
      </c>
      <c r="C8" s="703">
        <v>1857</v>
      </c>
      <c r="D8" s="398">
        <v>1897</v>
      </c>
      <c r="E8" s="398">
        <v>1949</v>
      </c>
      <c r="F8" s="398">
        <v>1946</v>
      </c>
      <c r="G8" s="398">
        <v>1955</v>
      </c>
      <c r="H8" s="694">
        <v>1970</v>
      </c>
      <c r="I8" s="703">
        <v>1974</v>
      </c>
      <c r="J8" s="694">
        <v>2000</v>
      </c>
      <c r="K8" s="694">
        <v>1989</v>
      </c>
      <c r="L8" s="694">
        <v>1920</v>
      </c>
      <c r="M8" s="694">
        <v>1920</v>
      </c>
      <c r="N8" s="335">
        <v>1985</v>
      </c>
      <c r="O8" s="335">
        <v>1986</v>
      </c>
      <c r="P8" s="335">
        <v>2020</v>
      </c>
      <c r="Q8" s="335">
        <v>2018</v>
      </c>
      <c r="R8" s="335">
        <v>2019</v>
      </c>
      <c r="S8" s="335">
        <v>2005</v>
      </c>
      <c r="T8" s="335">
        <v>1617</v>
      </c>
      <c r="U8" s="335">
        <v>1663</v>
      </c>
      <c r="V8" s="335">
        <v>1628</v>
      </c>
      <c r="W8" s="335">
        <v>1646</v>
      </c>
      <c r="X8" s="335">
        <v>1642</v>
      </c>
      <c r="Y8" s="378">
        <v>1790</v>
      </c>
      <c r="Z8" s="378">
        <v>1790</v>
      </c>
      <c r="AA8" s="378">
        <v>1798</v>
      </c>
      <c r="AB8" s="1010">
        <v>1782</v>
      </c>
      <c r="AC8" s="720"/>
    </row>
    <row r="9" spans="1:29" ht="24" customHeight="1">
      <c r="A9" s="1260" t="s">
        <v>457</v>
      </c>
      <c r="B9" s="721" t="s">
        <v>423</v>
      </c>
      <c r="C9" s="703">
        <v>957</v>
      </c>
      <c r="D9" s="398">
        <v>983</v>
      </c>
      <c r="E9" s="398">
        <v>996</v>
      </c>
      <c r="F9" s="398">
        <v>1016</v>
      </c>
      <c r="G9" s="398">
        <v>1026</v>
      </c>
      <c r="H9" s="694">
        <v>1036</v>
      </c>
      <c r="I9" s="703">
        <v>1062</v>
      </c>
      <c r="J9" s="694">
        <v>1058</v>
      </c>
      <c r="K9" s="694">
        <v>1064</v>
      </c>
      <c r="L9" s="694">
        <v>1050</v>
      </c>
      <c r="M9" s="694">
        <v>1050</v>
      </c>
      <c r="N9" s="335">
        <v>1059</v>
      </c>
      <c r="O9" s="335">
        <v>1061</v>
      </c>
      <c r="P9" s="335">
        <v>1058</v>
      </c>
      <c r="Q9" s="335">
        <v>1056</v>
      </c>
      <c r="R9" s="335">
        <v>1055</v>
      </c>
      <c r="S9" s="335">
        <v>1053</v>
      </c>
      <c r="T9" s="335">
        <v>3796</v>
      </c>
      <c r="U9" s="335">
        <v>3785</v>
      </c>
      <c r="V9" s="335">
        <v>3793</v>
      </c>
      <c r="W9" s="335">
        <v>3792</v>
      </c>
      <c r="X9" s="335">
        <v>663</v>
      </c>
      <c r="Y9" s="335">
        <v>708</v>
      </c>
      <c r="Z9" s="335">
        <v>715</v>
      </c>
      <c r="AA9" s="335">
        <v>712</v>
      </c>
      <c r="AB9" s="1010">
        <v>718</v>
      </c>
      <c r="AC9" s="720"/>
    </row>
    <row r="10" spans="1:29" ht="24" customHeight="1">
      <c r="A10" s="1261"/>
      <c r="B10" s="691" t="s">
        <v>424</v>
      </c>
      <c r="C10" s="703">
        <v>3709</v>
      </c>
      <c r="D10" s="398">
        <v>3799</v>
      </c>
      <c r="E10" s="398">
        <v>3913</v>
      </c>
      <c r="F10" s="398">
        <v>3877</v>
      </c>
      <c r="G10" s="398">
        <v>3945</v>
      </c>
      <c r="H10" s="694">
        <v>4069</v>
      </c>
      <c r="I10" s="703">
        <v>4087</v>
      </c>
      <c r="J10" s="694">
        <v>4111</v>
      </c>
      <c r="K10" s="694">
        <v>4093</v>
      </c>
      <c r="L10" s="694">
        <v>4075</v>
      </c>
      <c r="M10" s="694">
        <v>4075</v>
      </c>
      <c r="N10" s="335">
        <v>4061</v>
      </c>
      <c r="O10" s="335">
        <v>4042</v>
      </c>
      <c r="P10" s="335">
        <v>4062</v>
      </c>
      <c r="Q10" s="335">
        <v>4067</v>
      </c>
      <c r="R10" s="335">
        <v>4060</v>
      </c>
      <c r="S10" s="335">
        <v>4051</v>
      </c>
      <c r="T10" s="335"/>
      <c r="U10" s="335"/>
      <c r="V10" s="335"/>
      <c r="W10" s="335"/>
      <c r="X10" s="335">
        <v>2498</v>
      </c>
      <c r="Y10" s="335">
        <v>2673</v>
      </c>
      <c r="Z10" s="335">
        <v>2659</v>
      </c>
      <c r="AA10" s="335">
        <v>2689</v>
      </c>
      <c r="AB10" s="1010">
        <v>2692</v>
      </c>
      <c r="AC10" s="720"/>
    </row>
    <row r="11" spans="1:29" ht="24" customHeight="1">
      <c r="A11" s="1257"/>
      <c r="B11" s="722" t="s">
        <v>458</v>
      </c>
      <c r="C11" s="703"/>
      <c r="D11" s="398"/>
      <c r="E11" s="398"/>
      <c r="F11" s="398"/>
      <c r="G11" s="398"/>
      <c r="H11" s="694"/>
      <c r="I11" s="703"/>
      <c r="J11" s="694"/>
      <c r="K11" s="694"/>
      <c r="L11" s="694"/>
      <c r="M11" s="694"/>
      <c r="N11" s="335"/>
      <c r="O11" s="335"/>
      <c r="P11" s="335"/>
      <c r="Q11" s="335"/>
      <c r="R11" s="335"/>
      <c r="S11" s="335"/>
      <c r="T11" s="335"/>
      <c r="U11" s="335"/>
      <c r="V11" s="335"/>
      <c r="W11" s="335"/>
      <c r="X11" s="335">
        <v>623</v>
      </c>
      <c r="Y11" s="378">
        <v>623</v>
      </c>
      <c r="Z11" s="378">
        <v>623</v>
      </c>
      <c r="AA11" s="378">
        <v>623</v>
      </c>
      <c r="AB11" s="1010">
        <v>623</v>
      </c>
      <c r="AC11" s="720"/>
    </row>
    <row r="12" spans="1:29" ht="24" customHeight="1">
      <c r="A12" s="718" t="s">
        <v>459</v>
      </c>
      <c r="B12" s="719" t="s">
        <v>425</v>
      </c>
      <c r="C12" s="703">
        <v>1576</v>
      </c>
      <c r="D12" s="398">
        <v>1593</v>
      </c>
      <c r="E12" s="398">
        <v>1659</v>
      </c>
      <c r="F12" s="398">
        <v>1687</v>
      </c>
      <c r="G12" s="398">
        <v>1705</v>
      </c>
      <c r="H12" s="694">
        <v>1710</v>
      </c>
      <c r="I12" s="703">
        <v>1741</v>
      </c>
      <c r="J12" s="694">
        <v>1782</v>
      </c>
      <c r="K12" s="694">
        <v>1783</v>
      </c>
      <c r="L12" s="694">
        <v>1788</v>
      </c>
      <c r="M12" s="694">
        <v>1788</v>
      </c>
      <c r="N12" s="335">
        <v>1777</v>
      </c>
      <c r="O12" s="335">
        <v>1776</v>
      </c>
      <c r="P12" s="335">
        <v>1821</v>
      </c>
      <c r="Q12" s="335">
        <v>1803</v>
      </c>
      <c r="R12" s="335">
        <v>1795</v>
      </c>
      <c r="S12" s="335">
        <v>1793</v>
      </c>
      <c r="T12" s="335">
        <v>1551</v>
      </c>
      <c r="U12" s="335">
        <v>1544</v>
      </c>
      <c r="V12" s="335">
        <v>1558</v>
      </c>
      <c r="W12" s="335">
        <v>1577</v>
      </c>
      <c r="X12" s="335">
        <v>1580</v>
      </c>
      <c r="Y12" s="378">
        <v>1706</v>
      </c>
      <c r="Z12" s="378">
        <v>1683</v>
      </c>
      <c r="AA12" s="378">
        <v>1665</v>
      </c>
      <c r="AB12" s="1010">
        <v>1658</v>
      </c>
      <c r="AC12" s="720"/>
    </row>
    <row r="13" spans="1:29" ht="24" customHeight="1">
      <c r="A13" s="718" t="s">
        <v>460</v>
      </c>
      <c r="B13" s="719" t="s">
        <v>426</v>
      </c>
      <c r="C13" s="703">
        <v>2475</v>
      </c>
      <c r="D13" s="398">
        <v>2562</v>
      </c>
      <c r="E13" s="398">
        <v>2637</v>
      </c>
      <c r="F13" s="398">
        <v>2685</v>
      </c>
      <c r="G13" s="398">
        <v>2698</v>
      </c>
      <c r="H13" s="694">
        <v>2711</v>
      </c>
      <c r="I13" s="703">
        <v>2799</v>
      </c>
      <c r="J13" s="694">
        <v>2787</v>
      </c>
      <c r="K13" s="694">
        <v>2777</v>
      </c>
      <c r="L13" s="694">
        <v>2778</v>
      </c>
      <c r="M13" s="694">
        <v>2778</v>
      </c>
      <c r="N13" s="335">
        <v>2783</v>
      </c>
      <c r="O13" s="335">
        <v>2843</v>
      </c>
      <c r="P13" s="335">
        <v>2835</v>
      </c>
      <c r="Q13" s="335">
        <v>2840</v>
      </c>
      <c r="R13" s="335">
        <v>2839</v>
      </c>
      <c r="S13" s="335">
        <v>2820</v>
      </c>
      <c r="T13" s="335">
        <v>1848</v>
      </c>
      <c r="U13" s="335">
        <v>1874</v>
      </c>
      <c r="V13" s="335">
        <v>1893</v>
      </c>
      <c r="W13" s="335">
        <v>1905</v>
      </c>
      <c r="X13" s="335">
        <v>1900</v>
      </c>
      <c r="Y13" s="378">
        <v>2024</v>
      </c>
      <c r="Z13" s="378">
        <v>2042</v>
      </c>
      <c r="AA13" s="378">
        <v>2050</v>
      </c>
      <c r="AB13" s="1010">
        <v>2034</v>
      </c>
      <c r="AC13" s="720"/>
    </row>
    <row r="14" spans="1:29" ht="24" customHeight="1">
      <c r="A14" s="1262" t="s">
        <v>461</v>
      </c>
      <c r="B14" s="721" t="s">
        <v>427</v>
      </c>
      <c r="C14" s="703">
        <v>2345</v>
      </c>
      <c r="D14" s="398">
        <v>2405</v>
      </c>
      <c r="E14" s="398">
        <v>2473</v>
      </c>
      <c r="F14" s="398">
        <v>2491</v>
      </c>
      <c r="G14" s="398">
        <v>2515</v>
      </c>
      <c r="H14" s="694">
        <v>2563</v>
      </c>
      <c r="I14" s="703">
        <v>2549</v>
      </c>
      <c r="J14" s="694">
        <v>2547</v>
      </c>
      <c r="K14" s="694">
        <v>2545</v>
      </c>
      <c r="L14" s="694">
        <v>2548</v>
      </c>
      <c r="M14" s="694">
        <v>2548</v>
      </c>
      <c r="N14" s="335">
        <v>2609</v>
      </c>
      <c r="O14" s="335">
        <v>2503</v>
      </c>
      <c r="P14" s="335">
        <v>2501</v>
      </c>
      <c r="Q14" s="335">
        <v>2535</v>
      </c>
      <c r="R14" s="335">
        <v>2523</v>
      </c>
      <c r="S14" s="335">
        <v>2547</v>
      </c>
      <c r="T14" s="335">
        <v>2871</v>
      </c>
      <c r="U14" s="335">
        <v>2891</v>
      </c>
      <c r="V14" s="335">
        <v>2917</v>
      </c>
      <c r="W14" s="335">
        <v>2959</v>
      </c>
      <c r="X14" s="335">
        <v>1433</v>
      </c>
      <c r="Y14" s="335">
        <v>1532</v>
      </c>
      <c r="Z14" s="335">
        <v>1574</v>
      </c>
      <c r="AA14" s="335">
        <v>1584</v>
      </c>
      <c r="AB14" s="1010">
        <v>1623</v>
      </c>
      <c r="AC14" s="720"/>
    </row>
    <row r="15" spans="1:29" ht="24" customHeight="1">
      <c r="A15" s="1263"/>
      <c r="B15" s="691" t="s">
        <v>428</v>
      </c>
      <c r="C15" s="703">
        <v>1635</v>
      </c>
      <c r="D15" s="398">
        <v>1696</v>
      </c>
      <c r="E15" s="398">
        <v>1704</v>
      </c>
      <c r="F15" s="398">
        <v>1736</v>
      </c>
      <c r="G15" s="398">
        <v>1749</v>
      </c>
      <c r="H15" s="694">
        <v>1798</v>
      </c>
      <c r="I15" s="703">
        <v>1824</v>
      </c>
      <c r="J15" s="694">
        <v>1848</v>
      </c>
      <c r="K15" s="694">
        <v>1877</v>
      </c>
      <c r="L15" s="694">
        <v>1886</v>
      </c>
      <c r="M15" s="694">
        <v>1886</v>
      </c>
      <c r="N15" s="335">
        <v>1953</v>
      </c>
      <c r="O15" s="335">
        <v>1937</v>
      </c>
      <c r="P15" s="335">
        <v>1937</v>
      </c>
      <c r="Q15" s="335">
        <v>1938</v>
      </c>
      <c r="R15" s="335">
        <v>1947</v>
      </c>
      <c r="S15" s="335">
        <v>1930</v>
      </c>
      <c r="T15" s="335"/>
      <c r="U15" s="335"/>
      <c r="V15" s="335"/>
      <c r="W15" s="335"/>
      <c r="X15" s="335">
        <v>1241</v>
      </c>
      <c r="Y15" s="378">
        <v>1327</v>
      </c>
      <c r="Z15" s="335">
        <v>1333</v>
      </c>
      <c r="AA15" s="335">
        <v>1356</v>
      </c>
      <c r="AB15" s="1010">
        <v>1354</v>
      </c>
      <c r="AC15" s="720"/>
    </row>
    <row r="16" spans="1:29" ht="24" customHeight="1">
      <c r="A16" s="1264"/>
      <c r="B16" s="723" t="s">
        <v>462</v>
      </c>
      <c r="C16" s="703"/>
      <c r="D16" s="398"/>
      <c r="E16" s="398"/>
      <c r="F16" s="398"/>
      <c r="G16" s="398"/>
      <c r="H16" s="694"/>
      <c r="I16" s="703"/>
      <c r="J16" s="694"/>
      <c r="K16" s="694"/>
      <c r="L16" s="694"/>
      <c r="M16" s="694"/>
      <c r="N16" s="335"/>
      <c r="O16" s="335"/>
      <c r="P16" s="335"/>
      <c r="Q16" s="335"/>
      <c r="R16" s="335"/>
      <c r="S16" s="335"/>
      <c r="T16" s="335"/>
      <c r="U16" s="335"/>
      <c r="V16" s="335"/>
      <c r="W16" s="335"/>
      <c r="X16" s="335">
        <v>272</v>
      </c>
      <c r="Y16" s="378">
        <v>304</v>
      </c>
      <c r="Z16" s="378">
        <v>309</v>
      </c>
      <c r="AA16" s="378">
        <v>314</v>
      </c>
      <c r="AB16" s="335">
        <v>306</v>
      </c>
      <c r="AC16" s="720"/>
    </row>
    <row r="17" spans="1:29" ht="24" customHeight="1">
      <c r="A17" s="718" t="s">
        <v>463</v>
      </c>
      <c r="B17" s="719" t="s">
        <v>429</v>
      </c>
      <c r="C17" s="703">
        <v>2106</v>
      </c>
      <c r="D17" s="398">
        <v>2202</v>
      </c>
      <c r="E17" s="398">
        <v>2219</v>
      </c>
      <c r="F17" s="398">
        <v>2236</v>
      </c>
      <c r="G17" s="398">
        <v>2269</v>
      </c>
      <c r="H17" s="694">
        <v>2262</v>
      </c>
      <c r="I17" s="703">
        <v>2396</v>
      </c>
      <c r="J17" s="694">
        <v>2414</v>
      </c>
      <c r="K17" s="694">
        <v>2430</v>
      </c>
      <c r="L17" s="694">
        <v>2446</v>
      </c>
      <c r="M17" s="694">
        <v>2446</v>
      </c>
      <c r="N17" s="335">
        <v>2449</v>
      </c>
      <c r="O17" s="335">
        <v>2430</v>
      </c>
      <c r="P17" s="335">
        <v>2444</v>
      </c>
      <c r="Q17" s="335">
        <v>2457</v>
      </c>
      <c r="R17" s="335">
        <v>2460</v>
      </c>
      <c r="S17" s="335">
        <v>2463</v>
      </c>
      <c r="T17" s="335">
        <v>917</v>
      </c>
      <c r="U17" s="335">
        <v>918</v>
      </c>
      <c r="V17" s="335">
        <v>931</v>
      </c>
      <c r="W17" s="335">
        <v>919</v>
      </c>
      <c r="X17" s="335">
        <v>921</v>
      </c>
      <c r="Y17" s="378">
        <v>997</v>
      </c>
      <c r="Z17" s="378">
        <v>992</v>
      </c>
      <c r="AA17" s="378">
        <v>992</v>
      </c>
      <c r="AB17" s="1011">
        <v>989</v>
      </c>
      <c r="AC17" s="720"/>
    </row>
    <row r="18" spans="1:29" ht="24" customHeight="1">
      <c r="A18" s="718" t="s">
        <v>464</v>
      </c>
      <c r="B18" s="719" t="s">
        <v>430</v>
      </c>
      <c r="C18" s="703">
        <v>1821</v>
      </c>
      <c r="D18" s="398">
        <v>1878</v>
      </c>
      <c r="E18" s="398">
        <v>1938</v>
      </c>
      <c r="F18" s="398">
        <v>1944</v>
      </c>
      <c r="G18" s="398">
        <v>1956</v>
      </c>
      <c r="H18" s="694">
        <v>1962</v>
      </c>
      <c r="I18" s="703">
        <v>2058</v>
      </c>
      <c r="J18" s="694">
        <v>2057</v>
      </c>
      <c r="K18" s="694">
        <v>1969</v>
      </c>
      <c r="L18" s="694">
        <v>2050</v>
      </c>
      <c r="M18" s="694">
        <v>2050</v>
      </c>
      <c r="N18" s="335">
        <v>2107</v>
      </c>
      <c r="O18" s="335">
        <v>2103</v>
      </c>
      <c r="P18" s="335">
        <v>2110</v>
      </c>
      <c r="Q18" s="335">
        <v>2119</v>
      </c>
      <c r="R18" s="335">
        <v>2118</v>
      </c>
      <c r="S18" s="335">
        <v>2120</v>
      </c>
      <c r="T18" s="335">
        <v>1341</v>
      </c>
      <c r="U18" s="335">
        <v>1347</v>
      </c>
      <c r="V18" s="335">
        <v>1357</v>
      </c>
      <c r="W18" s="335">
        <v>1371</v>
      </c>
      <c r="X18" s="335">
        <v>1381</v>
      </c>
      <c r="Y18" s="378">
        <v>1487</v>
      </c>
      <c r="Z18" s="378">
        <v>1493</v>
      </c>
      <c r="AA18" s="378">
        <v>1511</v>
      </c>
      <c r="AB18" s="1011">
        <v>1524</v>
      </c>
      <c r="AC18" s="720"/>
    </row>
    <row r="19" spans="1:29" ht="24" customHeight="1">
      <c r="A19" s="718" t="s">
        <v>465</v>
      </c>
      <c r="B19" s="719" t="s">
        <v>431</v>
      </c>
      <c r="C19" s="703">
        <v>1902</v>
      </c>
      <c r="D19" s="398">
        <v>1927</v>
      </c>
      <c r="E19" s="398">
        <v>1966</v>
      </c>
      <c r="F19" s="398">
        <v>1983</v>
      </c>
      <c r="G19" s="398">
        <v>2007</v>
      </c>
      <c r="H19" s="694">
        <v>2010</v>
      </c>
      <c r="I19" s="703">
        <v>2049</v>
      </c>
      <c r="J19" s="694">
        <v>2046</v>
      </c>
      <c r="K19" s="694">
        <v>2049</v>
      </c>
      <c r="L19" s="694">
        <v>2065</v>
      </c>
      <c r="M19" s="694">
        <v>2065</v>
      </c>
      <c r="N19" s="335">
        <v>2068</v>
      </c>
      <c r="O19" s="335">
        <v>2087</v>
      </c>
      <c r="P19" s="335">
        <v>2111</v>
      </c>
      <c r="Q19" s="335">
        <v>2118</v>
      </c>
      <c r="R19" s="335">
        <v>2146</v>
      </c>
      <c r="S19" s="335">
        <v>2152</v>
      </c>
      <c r="T19" s="335">
        <v>1455</v>
      </c>
      <c r="U19" s="335">
        <v>1466</v>
      </c>
      <c r="V19" s="335">
        <v>1469</v>
      </c>
      <c r="W19" s="335">
        <v>1482</v>
      </c>
      <c r="X19" s="335">
        <v>1480</v>
      </c>
      <c r="Y19" s="378">
        <v>1636</v>
      </c>
      <c r="Z19" s="378">
        <v>1650</v>
      </c>
      <c r="AA19" s="378">
        <v>1637</v>
      </c>
      <c r="AB19" s="1011">
        <v>1652</v>
      </c>
      <c r="AC19" s="720"/>
    </row>
    <row r="20" spans="1:29" ht="24" customHeight="1">
      <c r="A20" s="718" t="s">
        <v>466</v>
      </c>
      <c r="B20" s="719" t="s">
        <v>432</v>
      </c>
      <c r="C20" s="703">
        <v>3534</v>
      </c>
      <c r="D20" s="398">
        <v>3631</v>
      </c>
      <c r="E20" s="398">
        <v>3690</v>
      </c>
      <c r="F20" s="398">
        <v>3822</v>
      </c>
      <c r="G20" s="398">
        <v>3831</v>
      </c>
      <c r="H20" s="694">
        <v>3908</v>
      </c>
      <c r="I20" s="703">
        <v>3937</v>
      </c>
      <c r="J20" s="694">
        <v>4038</v>
      </c>
      <c r="K20" s="694">
        <v>3991</v>
      </c>
      <c r="L20" s="694">
        <v>3939</v>
      </c>
      <c r="M20" s="694">
        <v>3939</v>
      </c>
      <c r="N20" s="335">
        <v>3867</v>
      </c>
      <c r="O20" s="335">
        <v>3899</v>
      </c>
      <c r="P20" s="335">
        <v>3881</v>
      </c>
      <c r="Q20" s="335">
        <v>3844</v>
      </c>
      <c r="R20" s="335">
        <v>3843</v>
      </c>
      <c r="S20" s="335">
        <v>3891</v>
      </c>
      <c r="T20" s="335">
        <v>2070</v>
      </c>
      <c r="U20" s="335">
        <v>2017</v>
      </c>
      <c r="V20" s="335">
        <v>2003</v>
      </c>
      <c r="W20" s="335">
        <v>1980</v>
      </c>
      <c r="X20" s="335">
        <v>1973</v>
      </c>
      <c r="Y20" s="378">
        <v>2115</v>
      </c>
      <c r="Z20" s="378">
        <v>2065</v>
      </c>
      <c r="AA20" s="378">
        <v>2044</v>
      </c>
      <c r="AB20" s="1011">
        <v>2010</v>
      </c>
      <c r="AC20" s="720"/>
    </row>
    <row r="21" spans="1:29" ht="24" customHeight="1">
      <c r="A21" s="718" t="s">
        <v>467</v>
      </c>
      <c r="B21" s="719" t="s">
        <v>433</v>
      </c>
      <c r="C21" s="703">
        <v>1702</v>
      </c>
      <c r="D21" s="398">
        <v>1748</v>
      </c>
      <c r="E21" s="398">
        <v>1794</v>
      </c>
      <c r="F21" s="398">
        <v>1844</v>
      </c>
      <c r="G21" s="398">
        <v>1858</v>
      </c>
      <c r="H21" s="694">
        <v>1908</v>
      </c>
      <c r="I21" s="703">
        <v>1964</v>
      </c>
      <c r="J21" s="694">
        <v>2006</v>
      </c>
      <c r="K21" s="694">
        <v>2025</v>
      </c>
      <c r="L21" s="694">
        <v>2035</v>
      </c>
      <c r="M21" s="694">
        <v>2035</v>
      </c>
      <c r="N21" s="335">
        <v>2000</v>
      </c>
      <c r="O21" s="335">
        <v>2025</v>
      </c>
      <c r="P21" s="335">
        <v>2046</v>
      </c>
      <c r="Q21" s="335">
        <v>2096</v>
      </c>
      <c r="R21" s="335">
        <v>2120</v>
      </c>
      <c r="S21" s="335">
        <v>2136</v>
      </c>
      <c r="T21" s="335">
        <v>1550</v>
      </c>
      <c r="U21" s="335">
        <v>1578</v>
      </c>
      <c r="V21" s="335">
        <v>1598</v>
      </c>
      <c r="W21" s="335">
        <v>1555</v>
      </c>
      <c r="X21" s="335">
        <v>1566</v>
      </c>
      <c r="Y21" s="378">
        <v>1680</v>
      </c>
      <c r="Z21" s="378">
        <v>1662</v>
      </c>
      <c r="AA21" s="378">
        <v>1662</v>
      </c>
      <c r="AB21" s="1011">
        <v>1664</v>
      </c>
      <c r="AC21" s="720"/>
    </row>
    <row r="22" spans="1:29" ht="24" customHeight="1">
      <c r="A22" s="1262" t="s">
        <v>468</v>
      </c>
      <c r="B22" s="690" t="s">
        <v>434</v>
      </c>
      <c r="C22" s="703">
        <v>1393</v>
      </c>
      <c r="D22" s="398">
        <v>1419</v>
      </c>
      <c r="E22" s="398">
        <v>1466</v>
      </c>
      <c r="F22" s="398">
        <v>1471</v>
      </c>
      <c r="G22" s="398">
        <v>1473</v>
      </c>
      <c r="H22" s="694">
        <v>1483</v>
      </c>
      <c r="I22" s="703">
        <v>1500</v>
      </c>
      <c r="J22" s="694">
        <v>1515</v>
      </c>
      <c r="K22" s="694">
        <v>1519</v>
      </c>
      <c r="L22" s="694">
        <v>1518</v>
      </c>
      <c r="M22" s="694">
        <v>1518</v>
      </c>
      <c r="N22" s="335">
        <v>1509</v>
      </c>
      <c r="O22" s="335">
        <v>1500</v>
      </c>
      <c r="P22" s="335">
        <v>1507</v>
      </c>
      <c r="Q22" s="335">
        <v>1498</v>
      </c>
      <c r="R22" s="335">
        <v>1504</v>
      </c>
      <c r="S22" s="335">
        <v>1510</v>
      </c>
      <c r="T22" s="335">
        <v>1773</v>
      </c>
      <c r="U22" s="335">
        <v>1759</v>
      </c>
      <c r="V22" s="335">
        <v>1749</v>
      </c>
      <c r="W22" s="335">
        <v>1739</v>
      </c>
      <c r="X22" s="335">
        <v>1192</v>
      </c>
      <c r="Y22" s="378">
        <v>1271</v>
      </c>
      <c r="Z22" s="378">
        <v>1310</v>
      </c>
      <c r="AA22" s="378">
        <v>1337</v>
      </c>
      <c r="AB22" s="1011">
        <v>1320</v>
      </c>
      <c r="AC22" s="720"/>
    </row>
    <row r="23" spans="1:29" ht="24" customHeight="1">
      <c r="A23" s="1264"/>
      <c r="B23" s="722" t="s">
        <v>469</v>
      </c>
      <c r="C23" s="703"/>
      <c r="D23" s="398"/>
      <c r="E23" s="398"/>
      <c r="F23" s="398"/>
      <c r="G23" s="398"/>
      <c r="H23" s="694"/>
      <c r="I23" s="703"/>
      <c r="J23" s="694"/>
      <c r="K23" s="694"/>
      <c r="L23" s="694"/>
      <c r="M23" s="694"/>
      <c r="N23" s="335"/>
      <c r="O23" s="335"/>
      <c r="P23" s="335"/>
      <c r="Q23" s="335"/>
      <c r="R23" s="335"/>
      <c r="S23" s="335"/>
      <c r="T23" s="335"/>
      <c r="U23" s="335"/>
      <c r="V23" s="335"/>
      <c r="W23" s="335"/>
      <c r="X23" s="335">
        <v>556</v>
      </c>
      <c r="Y23" s="378">
        <v>556</v>
      </c>
      <c r="Z23" s="378">
        <v>556</v>
      </c>
      <c r="AA23" s="378">
        <v>556</v>
      </c>
      <c r="AB23" s="1011">
        <v>556</v>
      </c>
      <c r="AC23" s="720"/>
    </row>
    <row r="24" spans="1:29" ht="24" customHeight="1">
      <c r="A24" s="1256" t="s">
        <v>470</v>
      </c>
      <c r="B24" s="721" t="s">
        <v>435</v>
      </c>
      <c r="C24" s="703">
        <v>1618</v>
      </c>
      <c r="D24" s="398">
        <v>1652</v>
      </c>
      <c r="E24" s="398">
        <v>1680</v>
      </c>
      <c r="F24" s="398">
        <v>1694</v>
      </c>
      <c r="G24" s="398">
        <v>1723</v>
      </c>
      <c r="H24" s="694">
        <v>1734</v>
      </c>
      <c r="I24" s="703">
        <v>1778</v>
      </c>
      <c r="J24" s="694">
        <v>1747</v>
      </c>
      <c r="K24" s="694">
        <v>1761</v>
      </c>
      <c r="L24" s="694">
        <v>1769</v>
      </c>
      <c r="M24" s="694">
        <v>1769</v>
      </c>
      <c r="N24" s="335">
        <v>1728</v>
      </c>
      <c r="O24" s="335">
        <v>1726</v>
      </c>
      <c r="P24" s="335">
        <v>1712</v>
      </c>
      <c r="Q24" s="335">
        <v>1709</v>
      </c>
      <c r="R24" s="335">
        <v>1716</v>
      </c>
      <c r="S24" s="335">
        <v>1714</v>
      </c>
      <c r="T24" s="335">
        <v>1814</v>
      </c>
      <c r="U24" s="335">
        <v>1814</v>
      </c>
      <c r="V24" s="335">
        <v>1820</v>
      </c>
      <c r="W24" s="335">
        <v>1836</v>
      </c>
      <c r="X24" s="335">
        <v>1127</v>
      </c>
      <c r="Y24" s="335">
        <v>1207</v>
      </c>
      <c r="Z24" s="335">
        <v>1207</v>
      </c>
      <c r="AA24" s="335">
        <v>1198</v>
      </c>
      <c r="AB24" s="336">
        <v>1223</v>
      </c>
      <c r="AC24" s="720"/>
    </row>
    <row r="25" spans="1:29" ht="24" customHeight="1">
      <c r="A25" s="1256"/>
      <c r="B25" s="692" t="s">
        <v>443</v>
      </c>
      <c r="C25" s="703">
        <v>1029</v>
      </c>
      <c r="D25" s="398">
        <v>1055</v>
      </c>
      <c r="E25" s="398">
        <v>1072</v>
      </c>
      <c r="F25" s="398">
        <v>1079</v>
      </c>
      <c r="G25" s="398">
        <v>1087</v>
      </c>
      <c r="H25" s="694">
        <v>1100</v>
      </c>
      <c r="I25" s="703">
        <v>1117</v>
      </c>
      <c r="J25" s="694">
        <v>1127</v>
      </c>
      <c r="K25" s="694">
        <v>1125</v>
      </c>
      <c r="L25" s="694">
        <v>1132</v>
      </c>
      <c r="M25" s="694">
        <v>1132</v>
      </c>
      <c r="N25" s="335">
        <v>1141</v>
      </c>
      <c r="O25" s="335">
        <v>1141</v>
      </c>
      <c r="P25" s="335">
        <v>1142</v>
      </c>
      <c r="Q25" s="335">
        <v>1143</v>
      </c>
      <c r="R25" s="335">
        <v>1144</v>
      </c>
      <c r="S25" s="335">
        <v>1143</v>
      </c>
      <c r="T25" s="335"/>
      <c r="U25" s="335"/>
      <c r="V25" s="335"/>
      <c r="W25" s="335"/>
      <c r="X25" s="335">
        <v>716</v>
      </c>
      <c r="Y25" s="335">
        <v>774</v>
      </c>
      <c r="Z25" s="335">
        <v>768</v>
      </c>
      <c r="AA25" s="335">
        <v>766</v>
      </c>
      <c r="AB25" s="336">
        <v>764</v>
      </c>
      <c r="AC25" s="720"/>
    </row>
    <row r="26" spans="1:29" ht="24" customHeight="1">
      <c r="A26" s="718" t="s">
        <v>471</v>
      </c>
      <c r="B26" s="719" t="s">
        <v>436</v>
      </c>
      <c r="C26" s="703">
        <v>1727</v>
      </c>
      <c r="D26" s="398">
        <v>1787</v>
      </c>
      <c r="E26" s="398">
        <v>1820</v>
      </c>
      <c r="F26" s="398">
        <v>1840</v>
      </c>
      <c r="G26" s="398">
        <v>1832</v>
      </c>
      <c r="H26" s="694">
        <v>1877</v>
      </c>
      <c r="I26" s="703">
        <v>1896</v>
      </c>
      <c r="J26" s="694">
        <v>1922</v>
      </c>
      <c r="K26" s="694">
        <v>1921</v>
      </c>
      <c r="L26" s="694">
        <v>1920</v>
      </c>
      <c r="M26" s="694">
        <v>1920</v>
      </c>
      <c r="N26" s="335">
        <v>1860</v>
      </c>
      <c r="O26" s="335">
        <v>1864</v>
      </c>
      <c r="P26" s="335">
        <v>1836</v>
      </c>
      <c r="Q26" s="335">
        <v>1824</v>
      </c>
      <c r="R26" s="335">
        <v>1823</v>
      </c>
      <c r="S26" s="335">
        <v>1817</v>
      </c>
      <c r="T26" s="335">
        <v>1973</v>
      </c>
      <c r="U26" s="335">
        <v>1999</v>
      </c>
      <c r="V26" s="335">
        <v>1982</v>
      </c>
      <c r="W26" s="335">
        <v>1971</v>
      </c>
      <c r="X26" s="335">
        <v>1391</v>
      </c>
      <c r="Y26" s="378">
        <v>2094</v>
      </c>
      <c r="Z26" s="378">
        <v>2082</v>
      </c>
      <c r="AA26" s="378">
        <v>2072</v>
      </c>
      <c r="AB26" s="1011">
        <v>2042</v>
      </c>
      <c r="AC26" s="720"/>
    </row>
    <row r="27" spans="1:29" ht="24" customHeight="1">
      <c r="A27" s="718" t="s">
        <v>472</v>
      </c>
      <c r="B27" s="719" t="s">
        <v>437</v>
      </c>
      <c r="C27" s="703">
        <v>1961</v>
      </c>
      <c r="D27" s="398">
        <v>2018</v>
      </c>
      <c r="E27" s="398">
        <v>2055</v>
      </c>
      <c r="F27" s="398">
        <v>2062</v>
      </c>
      <c r="G27" s="398">
        <v>2076</v>
      </c>
      <c r="H27" s="694">
        <v>2102</v>
      </c>
      <c r="I27" s="703">
        <v>2123</v>
      </c>
      <c r="J27" s="694">
        <v>2166</v>
      </c>
      <c r="K27" s="694">
        <v>2172</v>
      </c>
      <c r="L27" s="694">
        <v>2108</v>
      </c>
      <c r="M27" s="694">
        <v>2108</v>
      </c>
      <c r="N27" s="335">
        <v>2023</v>
      </c>
      <c r="O27" s="335">
        <v>2055</v>
      </c>
      <c r="P27" s="335">
        <v>2027</v>
      </c>
      <c r="Q27" s="335">
        <v>2023</v>
      </c>
      <c r="R27" s="335">
        <v>2024</v>
      </c>
      <c r="S27" s="335">
        <v>2025</v>
      </c>
      <c r="T27" s="335">
        <v>1705</v>
      </c>
      <c r="U27" s="335">
        <v>1795</v>
      </c>
      <c r="V27" s="335">
        <v>1776</v>
      </c>
      <c r="W27" s="335">
        <v>1742</v>
      </c>
      <c r="X27" s="335">
        <v>1738</v>
      </c>
      <c r="Y27" s="378">
        <v>1898</v>
      </c>
      <c r="Z27" s="378">
        <v>1867</v>
      </c>
      <c r="AA27" s="378">
        <v>1842</v>
      </c>
      <c r="AB27" s="1011">
        <v>1852</v>
      </c>
      <c r="AC27" s="720"/>
    </row>
    <row r="28" spans="1:29" ht="24" customHeight="1">
      <c r="A28" s="1256" t="s">
        <v>473</v>
      </c>
      <c r="B28" s="721" t="s">
        <v>438</v>
      </c>
      <c r="C28" s="703">
        <v>1118</v>
      </c>
      <c r="D28" s="398">
        <v>1150</v>
      </c>
      <c r="E28" s="398">
        <v>1168</v>
      </c>
      <c r="F28" s="398">
        <v>1181</v>
      </c>
      <c r="G28" s="398">
        <v>1190</v>
      </c>
      <c r="H28" s="694">
        <v>1187</v>
      </c>
      <c r="I28" s="703">
        <v>1220</v>
      </c>
      <c r="J28" s="694">
        <v>1227</v>
      </c>
      <c r="K28" s="694">
        <v>1254</v>
      </c>
      <c r="L28" s="694">
        <v>1267</v>
      </c>
      <c r="M28" s="694">
        <v>1267</v>
      </c>
      <c r="N28" s="335">
        <v>1273</v>
      </c>
      <c r="O28" s="335">
        <v>1266</v>
      </c>
      <c r="P28" s="335">
        <v>1270</v>
      </c>
      <c r="Q28" s="335">
        <v>1261</v>
      </c>
      <c r="R28" s="335">
        <v>1243</v>
      </c>
      <c r="S28" s="335">
        <v>1248</v>
      </c>
      <c r="T28" s="335">
        <v>1582</v>
      </c>
      <c r="U28" s="335">
        <v>1644</v>
      </c>
      <c r="V28" s="335">
        <v>1618</v>
      </c>
      <c r="W28" s="335">
        <v>1629</v>
      </c>
      <c r="X28" s="335">
        <v>889</v>
      </c>
      <c r="Y28" s="335">
        <v>960</v>
      </c>
      <c r="Z28" s="335">
        <v>941</v>
      </c>
      <c r="AA28" s="335">
        <v>935</v>
      </c>
      <c r="AB28" s="336">
        <v>961</v>
      </c>
      <c r="AC28" s="720"/>
    </row>
    <row r="29" spans="1:29" ht="24" customHeight="1">
      <c r="A29" s="1256"/>
      <c r="B29" s="692" t="s">
        <v>439</v>
      </c>
      <c r="C29" s="703">
        <v>1001</v>
      </c>
      <c r="D29" s="398">
        <v>1029</v>
      </c>
      <c r="E29" s="398">
        <v>1048</v>
      </c>
      <c r="F29" s="398">
        <v>1060</v>
      </c>
      <c r="G29" s="398">
        <v>1076</v>
      </c>
      <c r="H29" s="694">
        <v>1087</v>
      </c>
      <c r="I29" s="703">
        <v>1112</v>
      </c>
      <c r="J29" s="694">
        <v>1114</v>
      </c>
      <c r="K29" s="694">
        <v>1118</v>
      </c>
      <c r="L29" s="694">
        <v>1119</v>
      </c>
      <c r="M29" s="694">
        <v>1119</v>
      </c>
      <c r="N29" s="335">
        <v>1115</v>
      </c>
      <c r="O29" s="335">
        <v>1114</v>
      </c>
      <c r="P29" s="335">
        <v>1107</v>
      </c>
      <c r="Q29" s="335">
        <v>1098</v>
      </c>
      <c r="R29" s="335">
        <v>1096</v>
      </c>
      <c r="S29" s="335">
        <v>1098</v>
      </c>
      <c r="T29" s="335"/>
      <c r="U29" s="335"/>
      <c r="V29" s="335"/>
      <c r="W29" s="335"/>
      <c r="X29" s="335">
        <v>748</v>
      </c>
      <c r="Y29" s="335">
        <v>805</v>
      </c>
      <c r="Z29" s="335">
        <v>811</v>
      </c>
      <c r="AA29" s="335">
        <v>810</v>
      </c>
      <c r="AB29" s="336">
        <v>800</v>
      </c>
      <c r="AC29" s="720"/>
    </row>
    <row r="30" spans="1:29" ht="24" customHeight="1">
      <c r="A30" s="718" t="s">
        <v>474</v>
      </c>
      <c r="B30" s="719" t="s">
        <v>440</v>
      </c>
      <c r="C30" s="724">
        <v>1800</v>
      </c>
      <c r="D30" s="725">
        <v>1864</v>
      </c>
      <c r="E30" s="725">
        <v>1884</v>
      </c>
      <c r="F30" s="725">
        <v>1915</v>
      </c>
      <c r="G30" s="725">
        <v>1943</v>
      </c>
      <c r="H30" s="726">
        <v>1960</v>
      </c>
      <c r="I30" s="724">
        <v>1935</v>
      </c>
      <c r="J30" s="726">
        <v>1912</v>
      </c>
      <c r="K30" s="726">
        <v>1949</v>
      </c>
      <c r="L30" s="726">
        <v>1917</v>
      </c>
      <c r="M30" s="726">
        <v>1917</v>
      </c>
      <c r="N30" s="727">
        <v>1876</v>
      </c>
      <c r="O30" s="727">
        <v>1864</v>
      </c>
      <c r="P30" s="727">
        <v>1834</v>
      </c>
      <c r="Q30" s="727">
        <v>1825</v>
      </c>
      <c r="R30" s="727">
        <v>1819</v>
      </c>
      <c r="S30" s="727">
        <v>1811</v>
      </c>
      <c r="T30" s="335">
        <v>1406</v>
      </c>
      <c r="U30" s="335">
        <v>1384</v>
      </c>
      <c r="V30" s="335">
        <v>1383</v>
      </c>
      <c r="W30" s="335">
        <v>1355</v>
      </c>
      <c r="X30" s="335">
        <v>1355</v>
      </c>
      <c r="Y30" s="378">
        <v>1424</v>
      </c>
      <c r="Z30" s="378">
        <v>1403</v>
      </c>
      <c r="AA30" s="378">
        <v>1394</v>
      </c>
      <c r="AB30" s="1011">
        <v>1377</v>
      </c>
      <c r="AC30" s="720"/>
    </row>
    <row r="31" spans="1:29" ht="24" customHeight="1" thickBot="1">
      <c r="A31" s="728" t="s">
        <v>475</v>
      </c>
      <c r="B31" s="693" t="s">
        <v>450</v>
      </c>
      <c r="C31" s="705">
        <v>1800</v>
      </c>
      <c r="D31" s="706">
        <v>1864</v>
      </c>
      <c r="E31" s="706">
        <v>1884</v>
      </c>
      <c r="F31" s="706">
        <v>1915</v>
      </c>
      <c r="G31" s="706">
        <v>1943</v>
      </c>
      <c r="H31" s="707">
        <v>1960</v>
      </c>
      <c r="I31" s="705">
        <v>1935</v>
      </c>
      <c r="J31" s="707">
        <v>1912</v>
      </c>
      <c r="K31" s="707">
        <v>1949</v>
      </c>
      <c r="L31" s="707">
        <v>1917</v>
      </c>
      <c r="M31" s="707">
        <v>1917</v>
      </c>
      <c r="N31" s="708"/>
      <c r="O31" s="708"/>
      <c r="P31" s="708"/>
      <c r="Q31" s="708"/>
      <c r="R31" s="708"/>
      <c r="S31" s="708"/>
      <c r="T31" s="708">
        <v>970</v>
      </c>
      <c r="U31" s="708">
        <v>970</v>
      </c>
      <c r="V31" s="708">
        <v>957</v>
      </c>
      <c r="W31" s="708">
        <v>951</v>
      </c>
      <c r="X31" s="708">
        <v>942</v>
      </c>
      <c r="Y31" s="1012">
        <v>1004</v>
      </c>
      <c r="Z31" s="1012">
        <v>992</v>
      </c>
      <c r="AA31" s="1012">
        <v>983</v>
      </c>
      <c r="AB31" s="1013">
        <v>977</v>
      </c>
      <c r="AC31" s="720"/>
    </row>
    <row r="32" spans="1:29" ht="24" customHeight="1" thickTop="1">
      <c r="A32" s="1257" t="s">
        <v>139</v>
      </c>
      <c r="B32" s="1257"/>
      <c r="C32" s="711">
        <v>44063</v>
      </c>
      <c r="D32" s="729">
        <v>45263</v>
      </c>
      <c r="E32" s="729">
        <v>45876</v>
      </c>
      <c r="F32" s="729">
        <v>46356</v>
      </c>
      <c r="G32" s="729">
        <v>46773</v>
      </c>
      <c r="H32" s="712">
        <v>47219</v>
      </c>
      <c r="I32" s="730">
        <v>48164</v>
      </c>
      <c r="J32" s="713">
        <v>48516</v>
      </c>
      <c r="K32" s="713">
        <v>48516</v>
      </c>
      <c r="L32" s="713">
        <v>48516</v>
      </c>
      <c r="M32" s="713">
        <v>48516</v>
      </c>
      <c r="N32" s="392">
        <v>48729</v>
      </c>
      <c r="O32" s="392">
        <v>48729</v>
      </c>
      <c r="P32" s="392">
        <v>48729</v>
      </c>
      <c r="Q32" s="392">
        <v>48729</v>
      </c>
      <c r="R32" s="392">
        <v>48729</v>
      </c>
      <c r="S32" s="392">
        <v>48730</v>
      </c>
      <c r="T32" s="392">
        <v>34777</v>
      </c>
      <c r="U32" s="392">
        <v>35000</v>
      </c>
      <c r="V32" s="392">
        <v>35000</v>
      </c>
      <c r="W32" s="392">
        <v>35000</v>
      </c>
      <c r="X32" s="392">
        <v>35000</v>
      </c>
      <c r="Y32" s="392">
        <v>37563</v>
      </c>
      <c r="Z32" s="392">
        <v>37563</v>
      </c>
      <c r="AA32" s="392">
        <v>37563</v>
      </c>
      <c r="AB32" s="714">
        <v>37563</v>
      </c>
      <c r="AC32" s="720"/>
    </row>
    <row r="33" spans="1:28" ht="18" customHeight="1">
      <c r="A33" s="1252" t="s">
        <v>476</v>
      </c>
      <c r="B33" s="1253"/>
      <c r="C33" s="1253"/>
      <c r="D33" s="1253"/>
      <c r="E33" s="1254"/>
      <c r="F33" s="1254"/>
      <c r="G33" s="1254"/>
      <c r="H33" s="1254"/>
      <c r="I33" s="1254"/>
      <c r="J33" s="1254"/>
      <c r="K33" s="1254"/>
      <c r="L33" s="1254"/>
      <c r="M33" s="1254"/>
      <c r="N33" s="1254"/>
      <c r="O33" s="1254"/>
      <c r="P33" s="1254"/>
      <c r="Q33" s="1254"/>
      <c r="R33" s="1254"/>
      <c r="S33" s="1254"/>
      <c r="T33" s="1254"/>
      <c r="U33" s="1254"/>
      <c r="V33" s="1254"/>
      <c r="W33" s="696"/>
      <c r="AB33" s="696" t="s">
        <v>441</v>
      </c>
    </row>
    <row r="34" spans="1:28" ht="39" customHeight="1">
      <c r="A34" s="1255"/>
      <c r="B34" s="1255"/>
      <c r="C34" s="1255"/>
      <c r="D34" s="1255"/>
      <c r="E34" s="1251"/>
      <c r="F34" s="1251"/>
      <c r="G34" s="1251"/>
      <c r="H34" s="1251"/>
      <c r="I34" s="1251"/>
      <c r="J34" s="1251"/>
      <c r="K34" s="1251"/>
      <c r="L34" s="1251"/>
      <c r="M34" s="1251"/>
      <c r="N34" s="1251"/>
      <c r="O34" s="1251"/>
      <c r="P34" s="1251"/>
      <c r="Q34" s="1251"/>
      <c r="R34" s="1251"/>
      <c r="S34" s="1251"/>
      <c r="T34" s="1251"/>
      <c r="U34" s="1251"/>
      <c r="V34" s="1251"/>
    </row>
    <row r="35" spans="1:28" ht="39" customHeight="1">
      <c r="A35" s="1255"/>
      <c r="B35" s="1255"/>
      <c r="C35" s="1255"/>
      <c r="D35" s="1255"/>
      <c r="E35" s="1251"/>
      <c r="F35" s="1251"/>
      <c r="G35" s="1251"/>
      <c r="H35" s="1251"/>
      <c r="I35" s="1251"/>
      <c r="J35" s="1251"/>
      <c r="K35" s="1251"/>
      <c r="L35" s="1251"/>
      <c r="M35" s="1251"/>
      <c r="N35" s="1251"/>
      <c r="O35" s="1251"/>
      <c r="P35" s="1251"/>
      <c r="Q35" s="1251"/>
      <c r="R35" s="1251"/>
      <c r="S35" s="1251"/>
      <c r="T35" s="1251"/>
      <c r="U35" s="1251"/>
      <c r="V35" s="1251"/>
    </row>
  </sheetData>
  <mergeCells count="10">
    <mergeCell ref="A1:AB1"/>
    <mergeCell ref="A33:V35"/>
    <mergeCell ref="A24:A25"/>
    <mergeCell ref="A28:A29"/>
    <mergeCell ref="A32:B32"/>
    <mergeCell ref="A4:B4"/>
    <mergeCell ref="A6:A7"/>
    <mergeCell ref="A9:A11"/>
    <mergeCell ref="A14:A16"/>
    <mergeCell ref="A22:A23"/>
  </mergeCells>
  <phoneticPr fontId="3"/>
  <printOptions horizontalCentered="1" verticalCentered="1"/>
  <pageMargins left="0.39370078740157483" right="0.19685039370078741" top="1.1200000000000001" bottom="0.78740157480314965" header="0" footer="0"/>
  <pageSetup paperSize="9" scale="93" orientation="portrait"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view="pageBreakPreview" topLeftCell="A2" zoomScaleNormal="100" zoomScaleSheetLayoutView="100" workbookViewId="0">
      <selection activeCell="A2" sqref="A2:S2"/>
    </sheetView>
  </sheetViews>
  <sheetFormatPr defaultColWidth="10" defaultRowHeight="21.75" customHeight="1"/>
  <cols>
    <col min="1" max="1" width="7.5" style="260" bestFit="1" customWidth="1"/>
    <col min="2" max="2" width="26.375" style="260" bestFit="1" customWidth="1"/>
    <col min="3" max="19" width="9.5" style="260" customWidth="1"/>
    <col min="20" max="23" width="8.625" style="260" customWidth="1"/>
    <col min="24" max="16384" width="10" style="260"/>
  </cols>
  <sheetData>
    <row r="1" spans="1:19" ht="3" hidden="1" customHeight="1">
      <c r="A1" s="260" t="s">
        <v>107</v>
      </c>
    </row>
    <row r="2" spans="1:19" ht="32.25" customHeight="1">
      <c r="A2" s="1101" t="s">
        <v>478</v>
      </c>
      <c r="B2" s="1101"/>
      <c r="C2" s="1101"/>
      <c r="D2" s="1101"/>
      <c r="E2" s="1101"/>
      <c r="F2" s="1101"/>
      <c r="G2" s="1101"/>
      <c r="H2" s="1101"/>
      <c r="I2" s="1101"/>
      <c r="J2" s="1101"/>
      <c r="K2" s="1101"/>
      <c r="L2" s="1101"/>
      <c r="M2" s="1101"/>
      <c r="N2" s="1101"/>
      <c r="O2" s="1101"/>
      <c r="P2" s="1101"/>
      <c r="Q2" s="1101"/>
      <c r="R2" s="1101"/>
      <c r="S2" s="1101"/>
    </row>
    <row r="3" spans="1:19" ht="12.75" customHeight="1">
      <c r="A3" s="261"/>
      <c r="B3" s="261"/>
      <c r="C3" s="261"/>
      <c r="D3" s="261"/>
      <c r="E3" s="261"/>
      <c r="F3" s="261"/>
      <c r="G3" s="261"/>
      <c r="H3" s="261"/>
      <c r="I3" s="261"/>
      <c r="J3" s="261"/>
      <c r="K3" s="261"/>
      <c r="L3" s="261"/>
      <c r="M3" s="261"/>
      <c r="N3" s="261"/>
      <c r="O3" s="261"/>
      <c r="P3" s="261"/>
      <c r="R3" s="262"/>
      <c r="S3" s="262" t="s">
        <v>108</v>
      </c>
    </row>
    <row r="4" spans="1:19" ht="52.5" customHeight="1">
      <c r="A4" s="263" t="s">
        <v>109</v>
      </c>
      <c r="B4" s="264" t="s">
        <v>110</v>
      </c>
      <c r="C4" s="265" t="s">
        <v>111</v>
      </c>
      <c r="D4" s="266" t="s">
        <v>112</v>
      </c>
      <c r="E4" s="266" t="s">
        <v>113</v>
      </c>
      <c r="F4" s="266" t="s">
        <v>114</v>
      </c>
      <c r="G4" s="266" t="s">
        <v>115</v>
      </c>
      <c r="H4" s="266" t="s">
        <v>116</v>
      </c>
      <c r="I4" s="266" t="s">
        <v>117</v>
      </c>
      <c r="J4" s="266" t="s">
        <v>118</v>
      </c>
      <c r="K4" s="266" t="s">
        <v>119</v>
      </c>
      <c r="L4" s="266" t="s">
        <v>120</v>
      </c>
      <c r="M4" s="266" t="s">
        <v>121</v>
      </c>
      <c r="N4" s="266" t="s">
        <v>122</v>
      </c>
      <c r="O4" s="266" t="s">
        <v>123</v>
      </c>
      <c r="P4" s="266" t="s">
        <v>124</v>
      </c>
      <c r="Q4" s="266" t="s">
        <v>125</v>
      </c>
      <c r="R4" s="266" t="s">
        <v>126</v>
      </c>
      <c r="S4" s="266" t="s">
        <v>127</v>
      </c>
    </row>
    <row r="5" spans="1:19" ht="20.25" hidden="1" customHeight="1">
      <c r="A5" s="1095" t="s">
        <v>128</v>
      </c>
      <c r="B5" s="267" t="s">
        <v>129</v>
      </c>
      <c r="C5" s="268">
        <v>7812</v>
      </c>
      <c r="D5" s="269">
        <v>77</v>
      </c>
      <c r="E5" s="269">
        <v>167</v>
      </c>
      <c r="F5" s="269">
        <v>352</v>
      </c>
      <c r="G5" s="269">
        <v>885</v>
      </c>
      <c r="H5" s="269">
        <v>937</v>
      </c>
      <c r="I5" s="269">
        <v>792</v>
      </c>
      <c r="J5" s="269">
        <v>1306</v>
      </c>
      <c r="K5" s="269">
        <v>872</v>
      </c>
      <c r="L5" s="269">
        <v>549</v>
      </c>
      <c r="M5" s="270">
        <v>918</v>
      </c>
      <c r="N5" s="269">
        <v>467</v>
      </c>
      <c r="O5" s="269">
        <v>328</v>
      </c>
      <c r="P5" s="269">
        <v>95</v>
      </c>
      <c r="Q5" s="269">
        <v>39</v>
      </c>
      <c r="R5" s="269">
        <v>24</v>
      </c>
      <c r="S5" s="271">
        <v>4</v>
      </c>
    </row>
    <row r="6" spans="1:19" s="276" customFormat="1" ht="20.25" hidden="1" customHeight="1">
      <c r="A6" s="1096"/>
      <c r="B6" s="272" t="s">
        <v>130</v>
      </c>
      <c r="C6" s="273">
        <v>100</v>
      </c>
      <c r="D6" s="274">
        <f t="shared" ref="D6:S6" si="0">D5/$C$5*100</f>
        <v>0.98566308243727596</v>
      </c>
      <c r="E6" s="274">
        <f t="shared" si="0"/>
        <v>2.13773681515617</v>
      </c>
      <c r="F6" s="274">
        <f t="shared" si="0"/>
        <v>4.5058883768561184</v>
      </c>
      <c r="G6" s="274">
        <f t="shared" si="0"/>
        <v>11.328725038402458</v>
      </c>
      <c r="H6" s="274">
        <f t="shared" si="0"/>
        <v>11.99436763952893</v>
      </c>
      <c r="I6" s="274">
        <f t="shared" si="0"/>
        <v>10.138248847926267</v>
      </c>
      <c r="J6" s="274">
        <f t="shared" si="0"/>
        <v>16.717869943676394</v>
      </c>
      <c r="K6" s="274">
        <f t="shared" si="0"/>
        <v>11.162314388120839</v>
      </c>
      <c r="L6" s="274">
        <f t="shared" si="0"/>
        <v>7.0276497695852536</v>
      </c>
      <c r="M6" s="274">
        <f t="shared" si="0"/>
        <v>11.751152073732719</v>
      </c>
      <c r="N6" s="274">
        <f t="shared" si="0"/>
        <v>5.9779825908858166</v>
      </c>
      <c r="O6" s="274">
        <f t="shared" si="0"/>
        <v>4.1986687147977468</v>
      </c>
      <c r="P6" s="274">
        <f t="shared" si="0"/>
        <v>1.2160778289810548</v>
      </c>
      <c r="Q6" s="274">
        <f t="shared" si="0"/>
        <v>0.49923195084485406</v>
      </c>
      <c r="R6" s="274">
        <f t="shared" si="0"/>
        <v>0.30721966205837176</v>
      </c>
      <c r="S6" s="275">
        <f t="shared" si="0"/>
        <v>5.1203277009728626E-2</v>
      </c>
    </row>
    <row r="7" spans="1:19" ht="20.25" hidden="1" customHeight="1">
      <c r="A7" s="1095" t="s">
        <v>131</v>
      </c>
      <c r="B7" s="277" t="s">
        <v>129</v>
      </c>
      <c r="C7" s="278">
        <f>SUM(D7+E7+F7+G7+H7+I7+J7+K7+L7+M7+N7+O7+P7+Q7+R7+S7)</f>
        <v>8184</v>
      </c>
      <c r="D7" s="279">
        <v>61</v>
      </c>
      <c r="E7" s="279">
        <v>139</v>
      </c>
      <c r="F7" s="279">
        <v>349</v>
      </c>
      <c r="G7" s="279">
        <v>836</v>
      </c>
      <c r="H7" s="279">
        <v>870</v>
      </c>
      <c r="I7" s="279">
        <v>805</v>
      </c>
      <c r="J7" s="279">
        <v>1445</v>
      </c>
      <c r="K7" s="279">
        <v>928</v>
      </c>
      <c r="L7" s="279">
        <v>618</v>
      </c>
      <c r="M7" s="280">
        <v>1006</v>
      </c>
      <c r="N7" s="279">
        <v>549</v>
      </c>
      <c r="O7" s="279">
        <v>382</v>
      </c>
      <c r="P7" s="279">
        <v>104</v>
      </c>
      <c r="Q7" s="279">
        <v>59</v>
      </c>
      <c r="R7" s="279">
        <v>28</v>
      </c>
      <c r="S7" s="281">
        <v>5</v>
      </c>
    </row>
    <row r="8" spans="1:19" ht="20.25" hidden="1" customHeight="1">
      <c r="A8" s="1096"/>
      <c r="B8" s="282" t="s">
        <v>130</v>
      </c>
      <c r="C8" s="283">
        <v>100</v>
      </c>
      <c r="D8" s="284">
        <f t="shared" ref="D8:S8" si="1">D7/$C$7*100</f>
        <v>0.74535679374389052</v>
      </c>
      <c r="E8" s="284">
        <f t="shared" si="1"/>
        <v>1.6984359726295208</v>
      </c>
      <c r="F8" s="284">
        <f t="shared" si="1"/>
        <v>4.2644183773216024</v>
      </c>
      <c r="G8" s="284">
        <f t="shared" si="1"/>
        <v>10.21505376344086</v>
      </c>
      <c r="H8" s="284">
        <f t="shared" si="1"/>
        <v>10.630498533724341</v>
      </c>
      <c r="I8" s="284">
        <f t="shared" si="1"/>
        <v>9.8362658846529811</v>
      </c>
      <c r="J8" s="284">
        <f t="shared" si="1"/>
        <v>17.656402737047898</v>
      </c>
      <c r="K8" s="284">
        <f t="shared" si="1"/>
        <v>11.339198435972628</v>
      </c>
      <c r="L8" s="284">
        <f t="shared" si="1"/>
        <v>7.551319648093842</v>
      </c>
      <c r="M8" s="284">
        <f t="shared" si="1"/>
        <v>12.292277614858261</v>
      </c>
      <c r="N8" s="284">
        <f t="shared" si="1"/>
        <v>6.7082111436950145</v>
      </c>
      <c r="O8" s="284">
        <f t="shared" si="1"/>
        <v>4.6676441837732163</v>
      </c>
      <c r="P8" s="284">
        <f t="shared" si="1"/>
        <v>1.270772238514174</v>
      </c>
      <c r="Q8" s="284">
        <f t="shared" si="1"/>
        <v>0.72091886608015632</v>
      </c>
      <c r="R8" s="284">
        <f t="shared" si="1"/>
        <v>0.34213098729227759</v>
      </c>
      <c r="S8" s="285">
        <f t="shared" si="1"/>
        <v>6.109481915933529E-2</v>
      </c>
    </row>
    <row r="9" spans="1:19" ht="20.25" hidden="1" customHeight="1">
      <c r="A9" s="1095" t="s">
        <v>132</v>
      </c>
      <c r="B9" s="286" t="s">
        <v>129</v>
      </c>
      <c r="C9" s="287">
        <f>SUM(D9+E9+F9+G9+H9+I9+J9+K9+L9+M9+N9+O9+P9+Q9+R9+S9)</f>
        <v>8473</v>
      </c>
      <c r="D9" s="288">
        <v>64</v>
      </c>
      <c r="E9" s="288">
        <v>133</v>
      </c>
      <c r="F9" s="288">
        <v>357</v>
      </c>
      <c r="G9" s="288">
        <v>867</v>
      </c>
      <c r="H9" s="288">
        <v>907</v>
      </c>
      <c r="I9" s="288">
        <v>912</v>
      </c>
      <c r="J9" s="288">
        <v>1428</v>
      </c>
      <c r="K9" s="288">
        <v>973</v>
      </c>
      <c r="L9" s="288">
        <v>650</v>
      </c>
      <c r="M9" s="289">
        <v>993</v>
      </c>
      <c r="N9" s="288">
        <v>540</v>
      </c>
      <c r="O9" s="288">
        <v>414</v>
      </c>
      <c r="P9" s="288">
        <v>134</v>
      </c>
      <c r="Q9" s="288">
        <v>61</v>
      </c>
      <c r="R9" s="288">
        <v>38</v>
      </c>
      <c r="S9" s="290">
        <v>2</v>
      </c>
    </row>
    <row r="10" spans="1:19" ht="20.25" hidden="1" customHeight="1">
      <c r="A10" s="1096"/>
      <c r="B10" s="272" t="s">
        <v>130</v>
      </c>
      <c r="C10" s="273">
        <v>100</v>
      </c>
      <c r="D10" s="274">
        <f t="shared" ref="D10:S10" si="2">D9/$C$9*100</f>
        <v>0.75534049333175979</v>
      </c>
      <c r="E10" s="274">
        <f t="shared" si="2"/>
        <v>1.5696919627050629</v>
      </c>
      <c r="F10" s="274">
        <f t="shared" si="2"/>
        <v>4.2133836893662222</v>
      </c>
      <c r="G10" s="274">
        <f t="shared" si="2"/>
        <v>10.232503245603683</v>
      </c>
      <c r="H10" s="274">
        <f t="shared" si="2"/>
        <v>10.704591053936031</v>
      </c>
      <c r="I10" s="274">
        <f t="shared" si="2"/>
        <v>10.763602029977577</v>
      </c>
      <c r="J10" s="274">
        <f t="shared" si="2"/>
        <v>16.853534757464889</v>
      </c>
      <c r="K10" s="274">
        <f t="shared" si="2"/>
        <v>11.48353593768441</v>
      </c>
      <c r="L10" s="274">
        <f t="shared" si="2"/>
        <v>7.6714268854006837</v>
      </c>
      <c r="M10" s="274">
        <f t="shared" si="2"/>
        <v>11.719579841850585</v>
      </c>
      <c r="N10" s="274">
        <f t="shared" si="2"/>
        <v>6.3731854124867233</v>
      </c>
      <c r="O10" s="274">
        <f t="shared" si="2"/>
        <v>4.8861088162398207</v>
      </c>
      <c r="P10" s="274">
        <f t="shared" si="2"/>
        <v>1.5814941579133719</v>
      </c>
      <c r="Q10" s="274">
        <f t="shared" si="2"/>
        <v>0.71993390770683352</v>
      </c>
      <c r="R10" s="274">
        <f t="shared" si="2"/>
        <v>0.44848341791573237</v>
      </c>
      <c r="S10" s="275">
        <f t="shared" si="2"/>
        <v>2.3604390416617493E-2</v>
      </c>
    </row>
    <row r="11" spans="1:19" ht="21.75" hidden="1" customHeight="1">
      <c r="A11" s="1097" t="s">
        <v>133</v>
      </c>
      <c r="B11" s="277" t="s">
        <v>129</v>
      </c>
      <c r="C11" s="278">
        <f>SUM(D11+E11+F11+G11+H11+I11+J11+K11+L11+M11+N11+O11+P11+Q11+R11+S11)</f>
        <v>8767</v>
      </c>
      <c r="D11" s="279">
        <v>108</v>
      </c>
      <c r="E11" s="279">
        <v>156</v>
      </c>
      <c r="F11" s="279">
        <v>395</v>
      </c>
      <c r="G11" s="279">
        <v>934</v>
      </c>
      <c r="H11" s="279">
        <v>958</v>
      </c>
      <c r="I11" s="279">
        <v>920</v>
      </c>
      <c r="J11" s="279">
        <v>1414</v>
      </c>
      <c r="K11" s="279">
        <v>998</v>
      </c>
      <c r="L11" s="279">
        <v>653</v>
      </c>
      <c r="M11" s="280">
        <v>973</v>
      </c>
      <c r="N11" s="279">
        <v>574</v>
      </c>
      <c r="O11" s="279">
        <v>428</v>
      </c>
      <c r="P11" s="279">
        <v>134</v>
      </c>
      <c r="Q11" s="279">
        <v>71</v>
      </c>
      <c r="R11" s="279">
        <v>42</v>
      </c>
      <c r="S11" s="281">
        <v>9</v>
      </c>
    </row>
    <row r="12" spans="1:19" ht="21.75" hidden="1" customHeight="1">
      <c r="A12" s="1098"/>
      <c r="B12" s="282" t="s">
        <v>130</v>
      </c>
      <c r="C12" s="291">
        <v>100</v>
      </c>
      <c r="D12" s="292">
        <f t="shared" ref="D12:S12" si="3">D11/$C$11*100</f>
        <v>1.231892323485799</v>
      </c>
      <c r="E12" s="292">
        <f t="shared" si="3"/>
        <v>1.7794000228128208</v>
      </c>
      <c r="F12" s="292">
        <f t="shared" si="3"/>
        <v>4.5055321090452836</v>
      </c>
      <c r="G12" s="292">
        <f t="shared" si="3"/>
        <v>10.653587316071631</v>
      </c>
      <c r="H12" s="292">
        <f t="shared" si="3"/>
        <v>10.927341165735143</v>
      </c>
      <c r="I12" s="292">
        <f t="shared" si="3"/>
        <v>10.493897570434584</v>
      </c>
      <c r="J12" s="292">
        <f t="shared" si="3"/>
        <v>16.12866430934185</v>
      </c>
      <c r="K12" s="292">
        <f t="shared" si="3"/>
        <v>11.383597581840995</v>
      </c>
      <c r="L12" s="292">
        <f t="shared" si="3"/>
        <v>7.4483859929280252</v>
      </c>
      <c r="M12" s="292">
        <f t="shared" si="3"/>
        <v>11.098437321774837</v>
      </c>
      <c r="N12" s="292">
        <f t="shared" si="3"/>
        <v>6.5472795711189686</v>
      </c>
      <c r="O12" s="292">
        <f t="shared" si="3"/>
        <v>4.8819436523326116</v>
      </c>
      <c r="P12" s="292">
        <f t="shared" si="3"/>
        <v>1.5284589939546025</v>
      </c>
      <c r="Q12" s="292">
        <f t="shared" si="3"/>
        <v>0.80985513858788638</v>
      </c>
      <c r="R12" s="292">
        <f t="shared" si="3"/>
        <v>0.479069236911144</v>
      </c>
      <c r="S12" s="293">
        <f t="shared" si="3"/>
        <v>0.10265769362381659</v>
      </c>
    </row>
    <row r="13" spans="1:19" ht="21.75" hidden="1" customHeight="1">
      <c r="A13" s="1097" t="s">
        <v>134</v>
      </c>
      <c r="B13" s="286" t="s">
        <v>129</v>
      </c>
      <c r="C13" s="278">
        <f>SUM(D13+E13+F13+G13+H13+I13+J13+K13+L13+M13+N13+O13+P13+Q13+R13+S13)</f>
        <v>7218</v>
      </c>
      <c r="D13" s="279">
        <v>35</v>
      </c>
      <c r="E13" s="279">
        <v>0</v>
      </c>
      <c r="F13" s="279">
        <v>26</v>
      </c>
      <c r="G13" s="279">
        <v>148</v>
      </c>
      <c r="H13" s="279">
        <v>743</v>
      </c>
      <c r="I13" s="279">
        <v>904</v>
      </c>
      <c r="J13" s="279">
        <v>1507</v>
      </c>
      <c r="K13" s="279">
        <v>953</v>
      </c>
      <c r="L13" s="279">
        <v>662</v>
      </c>
      <c r="M13" s="280">
        <v>986</v>
      </c>
      <c r="N13" s="279">
        <v>562</v>
      </c>
      <c r="O13" s="279">
        <v>443</v>
      </c>
      <c r="P13" s="279">
        <v>134</v>
      </c>
      <c r="Q13" s="279">
        <v>68</v>
      </c>
      <c r="R13" s="279">
        <v>38</v>
      </c>
      <c r="S13" s="281">
        <v>9</v>
      </c>
    </row>
    <row r="14" spans="1:19" ht="21.75" hidden="1" customHeight="1">
      <c r="A14" s="1098"/>
      <c r="B14" s="272" t="s">
        <v>130</v>
      </c>
      <c r="C14" s="291">
        <v>100</v>
      </c>
      <c r="D14" s="292">
        <f t="shared" ref="D14:S14" si="4">D13/$C$13*100</f>
        <v>0.48489886395123305</v>
      </c>
      <c r="E14" s="292">
        <f t="shared" si="4"/>
        <v>0</v>
      </c>
      <c r="F14" s="292">
        <f t="shared" si="4"/>
        <v>0.36021058464948735</v>
      </c>
      <c r="G14" s="292">
        <f t="shared" si="4"/>
        <v>2.0504294818509283</v>
      </c>
      <c r="H14" s="292">
        <f t="shared" si="4"/>
        <v>10.293710169021891</v>
      </c>
      <c r="I14" s="292">
        <f t="shared" si="4"/>
        <v>12.524244943197562</v>
      </c>
      <c r="J14" s="292">
        <f t="shared" si="4"/>
        <v>20.878359656414521</v>
      </c>
      <c r="K14" s="292">
        <f t="shared" si="4"/>
        <v>13.203103352729286</v>
      </c>
      <c r="L14" s="292">
        <f t="shared" si="4"/>
        <v>9.1715156553061803</v>
      </c>
      <c r="M14" s="292">
        <f t="shared" si="4"/>
        <v>13.660293710169022</v>
      </c>
      <c r="N14" s="292">
        <f t="shared" si="4"/>
        <v>7.7860903297312278</v>
      </c>
      <c r="O14" s="292">
        <f t="shared" si="4"/>
        <v>6.137434192297035</v>
      </c>
      <c r="P14" s="292">
        <f t="shared" si="4"/>
        <v>1.8564699362704349</v>
      </c>
      <c r="Q14" s="292">
        <f t="shared" si="4"/>
        <v>0.94208922139096696</v>
      </c>
      <c r="R14" s="292">
        <f t="shared" si="4"/>
        <v>0.5264616237184816</v>
      </c>
      <c r="S14" s="293">
        <f t="shared" si="4"/>
        <v>0.12468827930174563</v>
      </c>
    </row>
    <row r="15" spans="1:19" ht="21.75" hidden="1" customHeight="1">
      <c r="A15" s="1095" t="s">
        <v>135</v>
      </c>
      <c r="B15" s="277" t="s">
        <v>129</v>
      </c>
      <c r="C15" s="278">
        <f>SUM(D15+E15+F15+G15+H15+I15+J15+K15+L15+M15+N15+O15+P15+Q15+R15+S15)</f>
        <v>8926</v>
      </c>
      <c r="D15" s="279">
        <v>42</v>
      </c>
      <c r="E15" s="279">
        <v>166</v>
      </c>
      <c r="F15" s="279">
        <v>322</v>
      </c>
      <c r="G15" s="279">
        <v>904</v>
      </c>
      <c r="H15" s="279">
        <v>990</v>
      </c>
      <c r="I15" s="279">
        <v>922</v>
      </c>
      <c r="J15" s="279">
        <v>1502</v>
      </c>
      <c r="K15" s="279">
        <v>1030</v>
      </c>
      <c r="L15" s="279">
        <v>663</v>
      </c>
      <c r="M15" s="280">
        <v>1032</v>
      </c>
      <c r="N15" s="279">
        <v>552</v>
      </c>
      <c r="O15" s="279">
        <v>504</v>
      </c>
      <c r="P15" s="279">
        <v>165</v>
      </c>
      <c r="Q15" s="279">
        <v>73</v>
      </c>
      <c r="R15" s="279">
        <v>47</v>
      </c>
      <c r="S15" s="281">
        <v>12</v>
      </c>
    </row>
    <row r="16" spans="1:19" ht="21.75" hidden="1" customHeight="1">
      <c r="A16" s="1096"/>
      <c r="B16" s="282" t="s">
        <v>130</v>
      </c>
      <c r="C16" s="291">
        <v>100</v>
      </c>
      <c r="D16" s="292">
        <f t="shared" ref="D16:S16" si="5">D15/$C$15*100</f>
        <v>0.47053551422809764</v>
      </c>
      <c r="E16" s="292">
        <f t="shared" si="5"/>
        <v>1.8597356038539097</v>
      </c>
      <c r="F16" s="292">
        <f t="shared" si="5"/>
        <v>3.6074389424154156</v>
      </c>
      <c r="G16" s="292">
        <f t="shared" si="5"/>
        <v>10.127716782433341</v>
      </c>
      <c r="H16" s="292">
        <f t="shared" si="5"/>
        <v>11.091194263948017</v>
      </c>
      <c r="I16" s="292">
        <f t="shared" si="5"/>
        <v>10.329374859959668</v>
      </c>
      <c r="J16" s="292">
        <f t="shared" si="5"/>
        <v>16.82724624691911</v>
      </c>
      <c r="K16" s="292">
        <f t="shared" si="5"/>
        <v>11.539323325117634</v>
      </c>
      <c r="L16" s="292">
        <f t="shared" si="5"/>
        <v>7.4277391888863997</v>
      </c>
      <c r="M16" s="292">
        <f t="shared" si="5"/>
        <v>11.561729778176115</v>
      </c>
      <c r="N16" s="292">
        <f t="shared" si="5"/>
        <v>6.1841810441407121</v>
      </c>
      <c r="O16" s="292">
        <f t="shared" si="5"/>
        <v>5.6464261707371728</v>
      </c>
      <c r="P16" s="292">
        <f t="shared" si="5"/>
        <v>1.8485323773246694</v>
      </c>
      <c r="Q16" s="292">
        <f t="shared" si="5"/>
        <v>0.81783553663455077</v>
      </c>
      <c r="R16" s="292">
        <f t="shared" si="5"/>
        <v>0.52655164687429978</v>
      </c>
      <c r="S16" s="293">
        <f t="shared" si="5"/>
        <v>0.13443871835088506</v>
      </c>
    </row>
    <row r="17" spans="1:19" ht="21.75" hidden="1" customHeight="1">
      <c r="A17" s="1095" t="s">
        <v>136</v>
      </c>
      <c r="B17" s="286" t="s">
        <v>129</v>
      </c>
      <c r="C17" s="294">
        <f>SUM(D17+E17+F17+G17+H17+I17+J17+K17+L17+M17+N17+O17+P17+Q17+R17+S17)</f>
        <v>7749</v>
      </c>
      <c r="D17" s="295">
        <v>43</v>
      </c>
      <c r="E17" s="295">
        <v>1</v>
      </c>
      <c r="F17" s="295">
        <v>20</v>
      </c>
      <c r="G17" s="295">
        <v>150</v>
      </c>
      <c r="H17" s="295">
        <v>773</v>
      </c>
      <c r="I17" s="295">
        <v>958</v>
      </c>
      <c r="J17" s="295">
        <v>1521</v>
      </c>
      <c r="K17" s="295">
        <v>1120</v>
      </c>
      <c r="L17" s="295">
        <v>687</v>
      </c>
      <c r="M17" s="296">
        <v>1013</v>
      </c>
      <c r="N17" s="295">
        <v>620</v>
      </c>
      <c r="O17" s="295">
        <v>532</v>
      </c>
      <c r="P17" s="295">
        <v>156</v>
      </c>
      <c r="Q17" s="295">
        <v>83</v>
      </c>
      <c r="R17" s="295">
        <v>61</v>
      </c>
      <c r="S17" s="297">
        <v>11</v>
      </c>
    </row>
    <row r="18" spans="1:19" ht="21.75" hidden="1" customHeight="1">
      <c r="A18" s="1096"/>
      <c r="B18" s="272" t="s">
        <v>130</v>
      </c>
      <c r="C18" s="298">
        <v>100</v>
      </c>
      <c r="D18" s="299">
        <f t="shared" ref="D18:S18" si="6">D17/$C$17*100</f>
        <v>0.55491031100787203</v>
      </c>
      <c r="E18" s="299">
        <f t="shared" si="6"/>
        <v>1.2904890953671441E-2</v>
      </c>
      <c r="F18" s="299">
        <f t="shared" si="6"/>
        <v>0.25809781907342882</v>
      </c>
      <c r="G18" s="299">
        <f t="shared" si="6"/>
        <v>1.9357336430507164</v>
      </c>
      <c r="H18" s="299">
        <f t="shared" si="6"/>
        <v>9.9754807071880247</v>
      </c>
      <c r="I18" s="299">
        <f t="shared" si="6"/>
        <v>12.362885533617241</v>
      </c>
      <c r="J18" s="299">
        <f t="shared" si="6"/>
        <v>19.628339140534262</v>
      </c>
      <c r="K18" s="299">
        <f t="shared" si="6"/>
        <v>14.453477868112014</v>
      </c>
      <c r="L18" s="299">
        <f t="shared" si="6"/>
        <v>8.86566008517228</v>
      </c>
      <c r="M18" s="299">
        <f t="shared" si="6"/>
        <v>13.072654536069169</v>
      </c>
      <c r="N18" s="299">
        <f t="shared" si="6"/>
        <v>8.0010323912762935</v>
      </c>
      <c r="O18" s="299">
        <f t="shared" si="6"/>
        <v>6.8654019873532066</v>
      </c>
      <c r="P18" s="299">
        <f t="shared" si="6"/>
        <v>2.0131629887727449</v>
      </c>
      <c r="Q18" s="299">
        <f t="shared" si="6"/>
        <v>1.0711059491547297</v>
      </c>
      <c r="R18" s="299">
        <f t="shared" si="6"/>
        <v>0.78719834817395795</v>
      </c>
      <c r="S18" s="300">
        <f t="shared" si="6"/>
        <v>0.14195380049038586</v>
      </c>
    </row>
    <row r="19" spans="1:19" ht="21.75" hidden="1" customHeight="1">
      <c r="A19" s="1095" t="s">
        <v>137</v>
      </c>
      <c r="B19" s="277" t="s">
        <v>129</v>
      </c>
      <c r="C19" s="294">
        <f>SUM(D19+E19+F19+G19+H19+I19+J19+K19+L19+M19+N19+O19+P19+Q19+R19+S19)</f>
        <v>9304</v>
      </c>
      <c r="D19" s="295">
        <v>0</v>
      </c>
      <c r="E19" s="295">
        <v>171</v>
      </c>
      <c r="F19" s="295">
        <v>365</v>
      </c>
      <c r="G19" s="295">
        <v>941</v>
      </c>
      <c r="H19" s="295">
        <v>1037</v>
      </c>
      <c r="I19" s="295">
        <v>970</v>
      </c>
      <c r="J19" s="295">
        <v>1535</v>
      </c>
      <c r="K19" s="295">
        <v>1059</v>
      </c>
      <c r="L19" s="295">
        <v>718</v>
      </c>
      <c r="M19" s="296">
        <v>1032</v>
      </c>
      <c r="N19" s="295">
        <v>596</v>
      </c>
      <c r="O19" s="295">
        <v>553</v>
      </c>
      <c r="P19" s="295">
        <v>168</v>
      </c>
      <c r="Q19" s="295">
        <v>87</v>
      </c>
      <c r="R19" s="295">
        <v>59</v>
      </c>
      <c r="S19" s="297">
        <v>13</v>
      </c>
    </row>
    <row r="20" spans="1:19" ht="21.75" hidden="1" customHeight="1">
      <c r="A20" s="1096"/>
      <c r="B20" s="282" t="s">
        <v>130</v>
      </c>
      <c r="C20" s="298">
        <v>100</v>
      </c>
      <c r="D20" s="299">
        <f t="shared" ref="D20:S20" si="7">D19/$C$19*100</f>
        <v>0</v>
      </c>
      <c r="E20" s="299">
        <f t="shared" si="7"/>
        <v>1.8379191745485812</v>
      </c>
      <c r="F20" s="299">
        <f t="shared" si="7"/>
        <v>3.9230438521066211</v>
      </c>
      <c r="G20" s="299">
        <f t="shared" si="7"/>
        <v>10.113929492691316</v>
      </c>
      <c r="H20" s="299">
        <f t="shared" si="7"/>
        <v>11.145743766122097</v>
      </c>
      <c r="I20" s="299">
        <f t="shared" si="7"/>
        <v>10.425623387790198</v>
      </c>
      <c r="J20" s="299">
        <f t="shared" si="7"/>
        <v>16.498280309544285</v>
      </c>
      <c r="K20" s="299">
        <f t="shared" si="7"/>
        <v>11.382201203783319</v>
      </c>
      <c r="L20" s="299">
        <f t="shared" si="7"/>
        <v>7.7171109200343935</v>
      </c>
      <c r="M20" s="299">
        <f t="shared" si="7"/>
        <v>11.09200343938091</v>
      </c>
      <c r="N20" s="299">
        <f t="shared" si="7"/>
        <v>6.4058469475494411</v>
      </c>
      <c r="O20" s="299">
        <f t="shared" si="7"/>
        <v>5.9436801375752362</v>
      </c>
      <c r="P20" s="299">
        <f t="shared" si="7"/>
        <v>1.8056749785038695</v>
      </c>
      <c r="Q20" s="299">
        <f t="shared" si="7"/>
        <v>0.93508168529664659</v>
      </c>
      <c r="R20" s="299">
        <f t="shared" si="7"/>
        <v>0.63413585554600171</v>
      </c>
      <c r="S20" s="300">
        <f t="shared" si="7"/>
        <v>0.13972484952708514</v>
      </c>
    </row>
    <row r="21" spans="1:19" ht="21.75" hidden="1" customHeight="1">
      <c r="A21" s="1097" t="s">
        <v>138</v>
      </c>
      <c r="B21" s="267" t="s">
        <v>129</v>
      </c>
      <c r="C21" s="294">
        <f>SUM(D21+E21+F21+G21+H21+I21+J21+K21+L21+M21+N21+O21+P21+Q21+R21+S21)</f>
        <v>9224</v>
      </c>
      <c r="D21" s="295">
        <v>56</v>
      </c>
      <c r="E21" s="295">
        <v>181</v>
      </c>
      <c r="F21" s="295">
        <v>370</v>
      </c>
      <c r="G21" s="295">
        <v>821</v>
      </c>
      <c r="H21" s="295">
        <v>993</v>
      </c>
      <c r="I21" s="295">
        <v>989</v>
      </c>
      <c r="J21" s="295">
        <v>1537</v>
      </c>
      <c r="K21" s="295">
        <v>1035</v>
      </c>
      <c r="L21" s="295">
        <v>722</v>
      </c>
      <c r="M21" s="296">
        <v>1043</v>
      </c>
      <c r="N21" s="295">
        <v>586</v>
      </c>
      <c r="O21" s="295">
        <v>558</v>
      </c>
      <c r="P21" s="295">
        <v>160</v>
      </c>
      <c r="Q21" s="295">
        <v>98</v>
      </c>
      <c r="R21" s="295">
        <v>57</v>
      </c>
      <c r="S21" s="297">
        <v>18</v>
      </c>
    </row>
    <row r="22" spans="1:19" ht="21.75" hidden="1" customHeight="1">
      <c r="A22" s="1098"/>
      <c r="B22" s="301" t="s">
        <v>130</v>
      </c>
      <c r="C22" s="298">
        <v>100</v>
      </c>
      <c r="D22" s="299">
        <f t="shared" ref="D22:S22" si="8">D21/$C$21*100</f>
        <v>0.60711188204683442</v>
      </c>
      <c r="E22" s="299">
        <f t="shared" si="8"/>
        <v>1.9622723330442324</v>
      </c>
      <c r="F22" s="299">
        <f t="shared" si="8"/>
        <v>4.011274934952298</v>
      </c>
      <c r="G22" s="299">
        <f t="shared" si="8"/>
        <v>8.9006938421509112</v>
      </c>
      <c r="H22" s="299">
        <f t="shared" si="8"/>
        <v>10.765394622723329</v>
      </c>
      <c r="I22" s="299">
        <f t="shared" si="8"/>
        <v>10.722029488291414</v>
      </c>
      <c r="J22" s="299">
        <f t="shared" si="8"/>
        <v>16.663052905464006</v>
      </c>
      <c r="K22" s="299">
        <f t="shared" si="8"/>
        <v>11.220728534258456</v>
      </c>
      <c r="L22" s="299">
        <f t="shared" si="8"/>
        <v>7.8274067649609718</v>
      </c>
      <c r="M22" s="299">
        <f t="shared" si="8"/>
        <v>11.307458803122291</v>
      </c>
      <c r="N22" s="299">
        <f t="shared" si="8"/>
        <v>6.352992194275803</v>
      </c>
      <c r="O22" s="299">
        <f t="shared" si="8"/>
        <v>6.0494362532523844</v>
      </c>
      <c r="P22" s="299">
        <f t="shared" si="8"/>
        <v>1.7346053772766694</v>
      </c>
      <c r="Q22" s="299">
        <f t="shared" si="8"/>
        <v>1.06244579358196</v>
      </c>
      <c r="R22" s="299">
        <f t="shared" si="8"/>
        <v>0.61795316565481351</v>
      </c>
      <c r="S22" s="300">
        <f t="shared" si="8"/>
        <v>0.19514310494362533</v>
      </c>
    </row>
    <row r="23" spans="1:19" ht="21.75" hidden="1" customHeight="1">
      <c r="A23" s="1096">
        <v>13</v>
      </c>
      <c r="B23" s="302" t="s">
        <v>129</v>
      </c>
      <c r="C23" s="294">
        <f>SUM(D23+E23+F23+G23+H23+I23+J23+K23+L23+M23+N23+O23+P23+Q23+R23+S23)</f>
        <v>9584</v>
      </c>
      <c r="D23" s="295">
        <v>47</v>
      </c>
      <c r="E23" s="295">
        <v>191</v>
      </c>
      <c r="F23" s="295">
        <v>401</v>
      </c>
      <c r="G23" s="295">
        <v>906</v>
      </c>
      <c r="H23" s="295">
        <v>1118</v>
      </c>
      <c r="I23" s="295">
        <v>1055</v>
      </c>
      <c r="J23" s="295">
        <v>1586</v>
      </c>
      <c r="K23" s="295">
        <v>1041</v>
      </c>
      <c r="L23" s="295">
        <v>729</v>
      </c>
      <c r="M23" s="296">
        <v>1040</v>
      </c>
      <c r="N23" s="295">
        <v>605</v>
      </c>
      <c r="O23" s="295">
        <v>546</v>
      </c>
      <c r="P23" s="295">
        <v>148</v>
      </c>
      <c r="Q23" s="295">
        <v>99</v>
      </c>
      <c r="R23" s="295">
        <v>54</v>
      </c>
      <c r="S23" s="297">
        <v>18</v>
      </c>
    </row>
    <row r="24" spans="1:19" ht="21.75" hidden="1" customHeight="1">
      <c r="A24" s="1096"/>
      <c r="B24" s="282" t="s">
        <v>130</v>
      </c>
      <c r="C24" s="298">
        <v>100</v>
      </c>
      <c r="D24" s="299">
        <f t="shared" ref="D24:S24" si="9">D23/$C$23*100</f>
        <v>0.49040066777963276</v>
      </c>
      <c r="E24" s="299">
        <f t="shared" si="9"/>
        <v>1.9929048414023371</v>
      </c>
      <c r="F24" s="299">
        <f t="shared" si="9"/>
        <v>4.1840567612687813</v>
      </c>
      <c r="G24" s="299">
        <f t="shared" si="9"/>
        <v>9.453255425709516</v>
      </c>
      <c r="H24" s="299">
        <f t="shared" si="9"/>
        <v>11.665275459098497</v>
      </c>
      <c r="I24" s="299">
        <f t="shared" si="9"/>
        <v>11.007929883138564</v>
      </c>
      <c r="J24" s="299">
        <f t="shared" si="9"/>
        <v>16.548414023372288</v>
      </c>
      <c r="K24" s="299">
        <f t="shared" si="9"/>
        <v>10.861853088480801</v>
      </c>
      <c r="L24" s="299">
        <f t="shared" si="9"/>
        <v>7.6064273789649413</v>
      </c>
      <c r="M24" s="299">
        <f t="shared" si="9"/>
        <v>10.851419031719532</v>
      </c>
      <c r="N24" s="299">
        <f t="shared" si="9"/>
        <v>6.3126043405676127</v>
      </c>
      <c r="O24" s="299">
        <f t="shared" si="9"/>
        <v>5.6969949916527547</v>
      </c>
      <c r="P24" s="299">
        <f t="shared" si="9"/>
        <v>1.5442404006677797</v>
      </c>
      <c r="Q24" s="299">
        <f t="shared" si="9"/>
        <v>1.0329716193656093</v>
      </c>
      <c r="R24" s="299">
        <f t="shared" si="9"/>
        <v>0.56343906510851416</v>
      </c>
      <c r="S24" s="300">
        <f t="shared" si="9"/>
        <v>0.18781302170283806</v>
      </c>
    </row>
    <row r="25" spans="1:19" ht="21.75" hidden="1" customHeight="1">
      <c r="A25" s="1099">
        <v>14</v>
      </c>
      <c r="B25" s="303" t="s">
        <v>129</v>
      </c>
      <c r="C25" s="294">
        <v>9569</v>
      </c>
      <c r="D25" s="295">
        <v>51</v>
      </c>
      <c r="E25" s="295">
        <v>163</v>
      </c>
      <c r="F25" s="295">
        <v>396</v>
      </c>
      <c r="G25" s="295">
        <v>943</v>
      </c>
      <c r="H25" s="295">
        <v>1136</v>
      </c>
      <c r="I25" s="295">
        <v>1022</v>
      </c>
      <c r="J25" s="295">
        <v>1604</v>
      </c>
      <c r="K25" s="295">
        <v>1024</v>
      </c>
      <c r="L25" s="295">
        <v>760</v>
      </c>
      <c r="M25" s="296">
        <v>1039</v>
      </c>
      <c r="N25" s="295">
        <v>606</v>
      </c>
      <c r="O25" s="295">
        <v>490</v>
      </c>
      <c r="P25" s="295">
        <v>158</v>
      </c>
      <c r="Q25" s="295">
        <v>98</v>
      </c>
      <c r="R25" s="295">
        <v>62</v>
      </c>
      <c r="S25" s="297">
        <v>17</v>
      </c>
    </row>
    <row r="26" spans="1:19" ht="21.75" hidden="1" customHeight="1">
      <c r="A26" s="1100"/>
      <c r="B26" s="304" t="s">
        <v>130</v>
      </c>
      <c r="C26" s="298">
        <v>100</v>
      </c>
      <c r="D26" s="299">
        <f t="shared" ref="D26:S26" si="10">D25/$C$25*100</f>
        <v>0.53297105235656805</v>
      </c>
      <c r="E26" s="299">
        <f t="shared" si="10"/>
        <v>1.7034172849827569</v>
      </c>
      <c r="F26" s="299">
        <f t="shared" si="10"/>
        <v>4.138363465356881</v>
      </c>
      <c r="G26" s="299">
        <f t="shared" si="10"/>
        <v>9.8547392622008569</v>
      </c>
      <c r="H26" s="299">
        <f t="shared" si="10"/>
        <v>11.871668930922771</v>
      </c>
      <c r="I26" s="299">
        <f t="shared" si="10"/>
        <v>10.680321872713973</v>
      </c>
      <c r="J26" s="299">
        <f t="shared" si="10"/>
        <v>16.762462117253634</v>
      </c>
      <c r="K26" s="299">
        <f t="shared" si="10"/>
        <v>10.701222698296583</v>
      </c>
      <c r="L26" s="299">
        <f t="shared" si="10"/>
        <v>7.9423137213919954</v>
      </c>
      <c r="M26" s="299">
        <f t="shared" si="10"/>
        <v>10.857978890166162</v>
      </c>
      <c r="N26" s="299">
        <f t="shared" si="10"/>
        <v>6.3329501515309863</v>
      </c>
      <c r="O26" s="299">
        <f t="shared" si="10"/>
        <v>5.1207022677395759</v>
      </c>
      <c r="P26" s="299">
        <f t="shared" si="10"/>
        <v>1.6511652210262306</v>
      </c>
      <c r="Q26" s="299">
        <f t="shared" si="10"/>
        <v>1.0241404535479151</v>
      </c>
      <c r="R26" s="299">
        <f t="shared" si="10"/>
        <v>0.6479255930609259</v>
      </c>
      <c r="S26" s="300">
        <f t="shared" si="10"/>
        <v>0.17765701745218937</v>
      </c>
    </row>
    <row r="27" spans="1:19" ht="21" customHeight="1">
      <c r="A27" s="1102" t="s">
        <v>103</v>
      </c>
      <c r="B27" s="267" t="s">
        <v>129</v>
      </c>
      <c r="C27" s="308">
        <f>SUM(D27:S27)</f>
        <v>12436</v>
      </c>
      <c r="D27" s="1104">
        <v>285</v>
      </c>
      <c r="E27" s="1105"/>
      <c r="F27" s="1106">
        <v>6192</v>
      </c>
      <c r="G27" s="1107"/>
      <c r="H27" s="1107"/>
      <c r="I27" s="1105"/>
      <c r="J27" s="1106">
        <v>3329</v>
      </c>
      <c r="K27" s="1107"/>
      <c r="L27" s="1105"/>
      <c r="M27" s="309">
        <v>1342</v>
      </c>
      <c r="N27" s="309">
        <v>663</v>
      </c>
      <c r="O27" s="309">
        <v>295</v>
      </c>
      <c r="P27" s="309">
        <v>123</v>
      </c>
      <c r="Q27" s="309">
        <v>85</v>
      </c>
      <c r="R27" s="1106">
        <v>122</v>
      </c>
      <c r="S27" s="1108"/>
    </row>
    <row r="28" spans="1:19" ht="21" customHeight="1">
      <c r="A28" s="1103"/>
      <c r="B28" s="306" t="s">
        <v>130</v>
      </c>
      <c r="C28" s="310">
        <v>100</v>
      </c>
      <c r="D28" s="1109">
        <f>D27/C27*100</f>
        <v>2.291733676423287</v>
      </c>
      <c r="E28" s="1110"/>
      <c r="F28" s="1111">
        <f>F27/C27*100</f>
        <v>49.790929559343837</v>
      </c>
      <c r="G28" s="1112"/>
      <c r="H28" s="1112"/>
      <c r="I28" s="1113"/>
      <c r="J28" s="1109">
        <f>J27/C27*100</f>
        <v>26.769057574782888</v>
      </c>
      <c r="K28" s="1114"/>
      <c r="L28" s="1110"/>
      <c r="M28" s="311">
        <f>M27/C27*100</f>
        <v>10.791251206175618</v>
      </c>
      <c r="N28" s="311">
        <f>N27/C27*100</f>
        <v>5.3312962367320678</v>
      </c>
      <c r="O28" s="311">
        <f>O27/C27*100</f>
        <v>2.3721453843679638</v>
      </c>
      <c r="P28" s="311">
        <f>P27/C27*100</f>
        <v>0.98906400771952385</v>
      </c>
      <c r="Q28" s="311">
        <f>Q27/C27*100</f>
        <v>0.68349951752975224</v>
      </c>
      <c r="R28" s="1109">
        <f>R27/C27*100</f>
        <v>0.98102283692505632</v>
      </c>
      <c r="S28" s="1115"/>
    </row>
    <row r="29" spans="1:19" ht="21" customHeight="1">
      <c r="A29" s="1096">
        <v>26</v>
      </c>
      <c r="B29" s="267" t="s">
        <v>129</v>
      </c>
      <c r="C29" s="312">
        <f>SUM(D29:S29)</f>
        <v>13015</v>
      </c>
      <c r="D29" s="1106">
        <v>295</v>
      </c>
      <c r="E29" s="1105"/>
      <c r="F29" s="1106">
        <v>6483</v>
      </c>
      <c r="G29" s="1107"/>
      <c r="H29" s="1107"/>
      <c r="I29" s="1105"/>
      <c r="J29" s="1106">
        <v>3527</v>
      </c>
      <c r="K29" s="1107"/>
      <c r="L29" s="1105"/>
      <c r="M29" s="313">
        <v>1401</v>
      </c>
      <c r="N29" s="313">
        <v>687</v>
      </c>
      <c r="O29" s="309">
        <v>289</v>
      </c>
      <c r="P29" s="314">
        <v>123</v>
      </c>
      <c r="Q29" s="309">
        <v>90</v>
      </c>
      <c r="R29" s="1106">
        <v>120</v>
      </c>
      <c r="S29" s="1108"/>
    </row>
    <row r="30" spans="1:19" ht="21" customHeight="1">
      <c r="A30" s="1096"/>
      <c r="B30" s="306" t="s">
        <v>130</v>
      </c>
      <c r="C30" s="315">
        <v>100</v>
      </c>
      <c r="D30" s="1109">
        <f>D29/C29*100</f>
        <v>2.266615443718786</v>
      </c>
      <c r="E30" s="1110"/>
      <c r="F30" s="1109">
        <f>F29/C29*100</f>
        <v>49.811755666538609</v>
      </c>
      <c r="G30" s="1114"/>
      <c r="H30" s="1114"/>
      <c r="I30" s="1110"/>
      <c r="J30" s="1109">
        <f>J29/C29*100</f>
        <v>27.099500576258162</v>
      </c>
      <c r="K30" s="1114"/>
      <c r="L30" s="1110"/>
      <c r="M30" s="316">
        <f>M29/C29*100</f>
        <v>10.764502497118709</v>
      </c>
      <c r="N30" s="316">
        <f>N29/C29*100</f>
        <v>5.2785247791010379</v>
      </c>
      <c r="O30" s="317">
        <f>O29/C29*100</f>
        <v>2.2205147906262006</v>
      </c>
      <c r="P30" s="318">
        <f>P29/C29*100</f>
        <v>0.9450633883980023</v>
      </c>
      <c r="Q30" s="317">
        <f>Q29/C29*100</f>
        <v>0.69150979638878218</v>
      </c>
      <c r="R30" s="1116">
        <f>R29/C29*100</f>
        <v>0.9220130618517095</v>
      </c>
      <c r="S30" s="1117"/>
    </row>
    <row r="31" spans="1:19" ht="21" customHeight="1">
      <c r="A31" s="1096">
        <v>27</v>
      </c>
      <c r="B31" s="307" t="s">
        <v>129</v>
      </c>
      <c r="C31" s="308">
        <f>SUM(D31:S31)</f>
        <v>12796</v>
      </c>
      <c r="D31" s="1107">
        <v>246</v>
      </c>
      <c r="E31" s="1105"/>
      <c r="F31" s="1106">
        <v>6487</v>
      </c>
      <c r="G31" s="1107"/>
      <c r="H31" s="1107"/>
      <c r="I31" s="1105"/>
      <c r="J31" s="1107">
        <v>3405</v>
      </c>
      <c r="K31" s="1107"/>
      <c r="L31" s="1105"/>
      <c r="M31" s="319">
        <v>1317</v>
      </c>
      <c r="N31" s="319">
        <v>693</v>
      </c>
      <c r="O31" s="319">
        <v>309</v>
      </c>
      <c r="P31" s="319">
        <v>114</v>
      </c>
      <c r="Q31" s="319">
        <v>112</v>
      </c>
      <c r="R31" s="1107">
        <v>113</v>
      </c>
      <c r="S31" s="1108"/>
    </row>
    <row r="32" spans="1:19" ht="21" customHeight="1">
      <c r="A32" s="1096"/>
      <c r="B32" s="305" t="s">
        <v>130</v>
      </c>
      <c r="C32" s="320">
        <v>100</v>
      </c>
      <c r="D32" s="1114">
        <f>D31/C31*100</f>
        <v>1.9224757736792748</v>
      </c>
      <c r="E32" s="1110"/>
      <c r="F32" s="1114">
        <f>F31/C31*100</f>
        <v>50.695529853079094</v>
      </c>
      <c r="G32" s="1114"/>
      <c r="H32" s="1114"/>
      <c r="I32" s="1110"/>
      <c r="J32" s="1114">
        <f>J31/C31*100</f>
        <v>26.609878086902157</v>
      </c>
      <c r="K32" s="1114"/>
      <c r="L32" s="1110"/>
      <c r="M32" s="321">
        <f>M31/C31*100</f>
        <v>10.292278837136605</v>
      </c>
      <c r="N32" s="321">
        <f>N31/C31*100</f>
        <v>5.4157549234135667</v>
      </c>
      <c r="O32" s="321">
        <f>O31/C31*100</f>
        <v>2.4148171303532355</v>
      </c>
      <c r="P32" s="321">
        <f>P31/C31*100</f>
        <v>0.8909034073147859</v>
      </c>
      <c r="Q32" s="321">
        <f>Q31/C31*100</f>
        <v>0.87527352297592997</v>
      </c>
      <c r="R32" s="1114">
        <f>R31/C31*100</f>
        <v>0.88308846514535788</v>
      </c>
      <c r="S32" s="1115"/>
    </row>
    <row r="33" spans="1:19" ht="21" customHeight="1">
      <c r="A33" s="1096">
        <v>28</v>
      </c>
      <c r="B33" s="307" t="s">
        <v>129</v>
      </c>
      <c r="C33" s="308">
        <f>SUM(D33:S33)</f>
        <v>13410</v>
      </c>
      <c r="D33" s="1107">
        <v>292</v>
      </c>
      <c r="E33" s="1105"/>
      <c r="F33" s="1107">
        <v>6671</v>
      </c>
      <c r="G33" s="1107"/>
      <c r="H33" s="1107"/>
      <c r="I33" s="1105"/>
      <c r="J33" s="1107">
        <v>3622</v>
      </c>
      <c r="K33" s="1107"/>
      <c r="L33" s="1105"/>
      <c r="M33" s="319">
        <v>1398</v>
      </c>
      <c r="N33" s="319">
        <v>746</v>
      </c>
      <c r="O33" s="319">
        <v>312</v>
      </c>
      <c r="P33" s="319">
        <v>140</v>
      </c>
      <c r="Q33" s="319">
        <v>103</v>
      </c>
      <c r="R33" s="1107">
        <v>126</v>
      </c>
      <c r="S33" s="1108"/>
    </row>
    <row r="34" spans="1:19" ht="21" customHeight="1">
      <c r="A34" s="1096"/>
      <c r="B34" s="305" t="s">
        <v>130</v>
      </c>
      <c r="C34" s="320">
        <v>100</v>
      </c>
      <c r="D34" s="1114">
        <f>D33/C33*100</f>
        <v>2.1774794929157344</v>
      </c>
      <c r="E34" s="1110"/>
      <c r="F34" s="1114">
        <f>F33/C33*100</f>
        <v>49.746457867263238</v>
      </c>
      <c r="G34" s="1114"/>
      <c r="H34" s="1114"/>
      <c r="I34" s="1110"/>
      <c r="J34" s="1114">
        <f>J33/C33*100</f>
        <v>27.009694258016403</v>
      </c>
      <c r="K34" s="1114"/>
      <c r="L34" s="1110"/>
      <c r="M34" s="321">
        <f>M33/C33*100</f>
        <v>10.425055928411634</v>
      </c>
      <c r="N34" s="321">
        <f>N33/C33*100</f>
        <v>5.5630126771066362</v>
      </c>
      <c r="O34" s="321">
        <f>O33/C33*100</f>
        <v>2.3266219239373602</v>
      </c>
      <c r="P34" s="321">
        <f>P33/C33*100</f>
        <v>1.0439970171513795</v>
      </c>
      <c r="Q34" s="321">
        <f>Q33/C33*100</f>
        <v>0.76808351976137212</v>
      </c>
      <c r="R34" s="1114">
        <f>R33/C33*100</f>
        <v>0.93959731543624159</v>
      </c>
      <c r="S34" s="1115"/>
    </row>
    <row r="35" spans="1:19" ht="21" customHeight="1">
      <c r="A35" s="1096">
        <v>29</v>
      </c>
      <c r="B35" s="307" t="s">
        <v>129</v>
      </c>
      <c r="C35" s="308">
        <f>SUM(D35:S35)</f>
        <v>14018</v>
      </c>
      <c r="D35" s="1107">
        <v>283</v>
      </c>
      <c r="E35" s="1105"/>
      <c r="F35" s="1107">
        <v>6826</v>
      </c>
      <c r="G35" s="1107"/>
      <c r="H35" s="1107"/>
      <c r="I35" s="1105"/>
      <c r="J35" s="1107">
        <v>3951</v>
      </c>
      <c r="K35" s="1107"/>
      <c r="L35" s="1105"/>
      <c r="M35" s="319">
        <v>1469</v>
      </c>
      <c r="N35" s="319">
        <v>727</v>
      </c>
      <c r="O35" s="319">
        <v>370</v>
      </c>
      <c r="P35" s="319">
        <v>138</v>
      </c>
      <c r="Q35" s="319">
        <v>122</v>
      </c>
      <c r="R35" s="1107">
        <v>132</v>
      </c>
      <c r="S35" s="1108"/>
    </row>
    <row r="36" spans="1:19" ht="21" customHeight="1">
      <c r="A36" s="1096"/>
      <c r="B36" s="305" t="s">
        <v>130</v>
      </c>
      <c r="C36" s="320">
        <v>100</v>
      </c>
      <c r="D36" s="1114">
        <f>D35/C35*100</f>
        <v>2.0188329290911686</v>
      </c>
      <c r="E36" s="1110"/>
      <c r="F36" s="1114">
        <f>F35/C35*100</f>
        <v>48.694535597089455</v>
      </c>
      <c r="G36" s="1114"/>
      <c r="H36" s="1114"/>
      <c r="I36" s="1110"/>
      <c r="J36" s="1114">
        <f>J35/C35*100</f>
        <v>28.185190469396492</v>
      </c>
      <c r="K36" s="1114"/>
      <c r="L36" s="1110"/>
      <c r="M36" s="321">
        <f>M35/C35*100</f>
        <v>10.47938364959338</v>
      </c>
      <c r="N36" s="321">
        <f>N35/C35*100</f>
        <v>5.1861891853331432</v>
      </c>
      <c r="O36" s="321">
        <f>O35/C35*100</f>
        <v>2.6394635468683125</v>
      </c>
      <c r="P36" s="321">
        <f>P35/C35*100</f>
        <v>0.98444856612926235</v>
      </c>
      <c r="Q36" s="321">
        <f>Q35/C35*100</f>
        <v>0.87030960194036233</v>
      </c>
      <c r="R36" s="1114">
        <f>R35/C35*100</f>
        <v>0.94164645455842488</v>
      </c>
      <c r="S36" s="1115"/>
    </row>
    <row r="37" spans="1:19" ht="21" customHeight="1">
      <c r="A37" s="1102">
        <v>30</v>
      </c>
      <c r="B37" s="267" t="s">
        <v>129</v>
      </c>
      <c r="C37" s="308">
        <f t="shared" ref="C37:C46" si="11">SUM(D37:S37)</f>
        <v>15739</v>
      </c>
      <c r="D37" s="1107">
        <v>728</v>
      </c>
      <c r="E37" s="1105"/>
      <c r="F37" s="1107">
        <v>7280</v>
      </c>
      <c r="G37" s="1107"/>
      <c r="H37" s="1107"/>
      <c r="I37" s="1105"/>
      <c r="J37" s="1107">
        <v>4470</v>
      </c>
      <c r="K37" s="1107"/>
      <c r="L37" s="1105"/>
      <c r="M37" s="319">
        <v>1700</v>
      </c>
      <c r="N37" s="319">
        <v>765</v>
      </c>
      <c r="O37" s="319">
        <v>382</v>
      </c>
      <c r="P37" s="319">
        <v>132</v>
      </c>
      <c r="Q37" s="319">
        <v>138</v>
      </c>
      <c r="R37" s="1107">
        <v>144</v>
      </c>
      <c r="S37" s="1108"/>
    </row>
    <row r="38" spans="1:19" ht="21.75" customHeight="1">
      <c r="A38" s="1103"/>
      <c r="B38" s="306" t="s">
        <v>130</v>
      </c>
      <c r="C38" s="320">
        <f t="shared" si="11"/>
        <v>100.00000000000001</v>
      </c>
      <c r="D38" s="1114">
        <f>D37/C37*100</f>
        <v>4.6254526971217995</v>
      </c>
      <c r="E38" s="1110"/>
      <c r="F38" s="1109">
        <f>F37/C37*100</f>
        <v>46.254526971217999</v>
      </c>
      <c r="G38" s="1114"/>
      <c r="H38" s="1114"/>
      <c r="I38" s="1110"/>
      <c r="J38" s="1114">
        <f>J37/C37*100</f>
        <v>28.400787851833027</v>
      </c>
      <c r="K38" s="1114"/>
      <c r="L38" s="1110"/>
      <c r="M38" s="321">
        <f>M37/C37*100</f>
        <v>10.801194485037168</v>
      </c>
      <c r="N38" s="321">
        <f>N37/C37*100</f>
        <v>4.8605375182667263</v>
      </c>
      <c r="O38" s="321">
        <f>O37/C37*100</f>
        <v>2.4270919372259994</v>
      </c>
      <c r="P38" s="321">
        <f>P37/C37*100</f>
        <v>0.83868098354406251</v>
      </c>
      <c r="Q38" s="321">
        <f>Q37/C37*100</f>
        <v>0.87680284643242901</v>
      </c>
      <c r="R38" s="1109">
        <f>R37/C37*100</f>
        <v>0.9149247093207955</v>
      </c>
      <c r="S38" s="1115"/>
    </row>
    <row r="39" spans="1:19" ht="21" customHeight="1">
      <c r="A39" s="1096" t="s">
        <v>140</v>
      </c>
      <c r="B39" s="267" t="s">
        <v>129</v>
      </c>
      <c r="C39" s="308">
        <f t="shared" si="11"/>
        <v>16156</v>
      </c>
      <c r="D39" s="1107">
        <v>784</v>
      </c>
      <c r="E39" s="1105"/>
      <c r="F39" s="1107">
        <v>7313</v>
      </c>
      <c r="G39" s="1107"/>
      <c r="H39" s="1107"/>
      <c r="I39" s="1105"/>
      <c r="J39" s="1107">
        <v>4652</v>
      </c>
      <c r="K39" s="1107"/>
      <c r="L39" s="1105"/>
      <c r="M39" s="319">
        <v>1749</v>
      </c>
      <c r="N39" s="319">
        <v>805</v>
      </c>
      <c r="O39" s="319">
        <v>418</v>
      </c>
      <c r="P39" s="319">
        <v>134</v>
      </c>
      <c r="Q39" s="319">
        <v>144</v>
      </c>
      <c r="R39" s="1107">
        <v>157</v>
      </c>
      <c r="S39" s="1108"/>
    </row>
    <row r="40" spans="1:19" ht="21" customHeight="1">
      <c r="A40" s="1096"/>
      <c r="B40" s="306" t="s">
        <v>130</v>
      </c>
      <c r="C40" s="320">
        <f t="shared" si="11"/>
        <v>100</v>
      </c>
      <c r="D40" s="1114">
        <f>D39/C39*100</f>
        <v>4.852686308492201</v>
      </c>
      <c r="E40" s="1110"/>
      <c r="F40" s="1109">
        <f>F39/C39*100</f>
        <v>45.264917058677888</v>
      </c>
      <c r="G40" s="1114"/>
      <c r="H40" s="1114"/>
      <c r="I40" s="1110"/>
      <c r="J40" s="1114">
        <f>J39/C39*100</f>
        <v>28.794256003961376</v>
      </c>
      <c r="K40" s="1114"/>
      <c r="L40" s="1110"/>
      <c r="M40" s="321">
        <f>M39/C39*100</f>
        <v>10.825699430552117</v>
      </c>
      <c r="N40" s="321">
        <f>N39/C39*100</f>
        <v>4.9826689774696709</v>
      </c>
      <c r="O40" s="321">
        <f>O39/C39*100</f>
        <v>2.5872740777420153</v>
      </c>
      <c r="P40" s="321">
        <f>P39/C39*100</f>
        <v>0.82941322109433024</v>
      </c>
      <c r="Q40" s="321">
        <f>Q39/C39*100</f>
        <v>0.89130973013122061</v>
      </c>
      <c r="R40" s="1109">
        <f>R39/C39*100</f>
        <v>0.97177519187917805</v>
      </c>
      <c r="S40" s="1115"/>
    </row>
    <row r="41" spans="1:19" ht="21" customHeight="1">
      <c r="A41" s="1096">
        <v>2</v>
      </c>
      <c r="B41" s="307" t="s">
        <v>129</v>
      </c>
      <c r="C41" s="308">
        <f t="shared" si="11"/>
        <v>16583</v>
      </c>
      <c r="D41" s="1107">
        <v>821</v>
      </c>
      <c r="E41" s="1105"/>
      <c r="F41" s="1107">
        <v>7414</v>
      </c>
      <c r="G41" s="1107"/>
      <c r="H41" s="1107"/>
      <c r="I41" s="1105"/>
      <c r="J41" s="1107">
        <v>4814</v>
      </c>
      <c r="K41" s="1107"/>
      <c r="L41" s="1105"/>
      <c r="M41" s="319">
        <v>1863</v>
      </c>
      <c r="N41" s="319">
        <v>795</v>
      </c>
      <c r="O41" s="319">
        <v>434</v>
      </c>
      <c r="P41" s="319">
        <v>138</v>
      </c>
      <c r="Q41" s="319">
        <v>136</v>
      </c>
      <c r="R41" s="1107">
        <v>168</v>
      </c>
      <c r="S41" s="1108"/>
    </row>
    <row r="42" spans="1:19" ht="21" customHeight="1">
      <c r="A42" s="1096"/>
      <c r="B42" s="305" t="s">
        <v>130</v>
      </c>
      <c r="C42" s="320">
        <f t="shared" si="11"/>
        <v>100</v>
      </c>
      <c r="D42" s="1114">
        <f>D41/C41*100</f>
        <v>4.9508532834830854</v>
      </c>
      <c r="E42" s="1110"/>
      <c r="F42" s="1109">
        <f>F41/C41*100</f>
        <v>44.70843635047941</v>
      </c>
      <c r="G42" s="1114"/>
      <c r="H42" s="1114"/>
      <c r="I42" s="1110"/>
      <c r="J42" s="1114">
        <f>J41/C41*100</f>
        <v>29.029729240788761</v>
      </c>
      <c r="K42" s="1114"/>
      <c r="L42" s="1110"/>
      <c r="M42" s="321">
        <f>M41/C41*100</f>
        <v>11.234396671289876</v>
      </c>
      <c r="N42" s="321">
        <f>N41/C41*100</f>
        <v>4.7940662123861788</v>
      </c>
      <c r="O42" s="321">
        <f>O41/C41*100</f>
        <v>2.6171380329252849</v>
      </c>
      <c r="P42" s="321">
        <f>P41/C41*100</f>
        <v>0.83217753120665738</v>
      </c>
      <c r="Q42" s="321">
        <f>Q41/C41*100</f>
        <v>0.82011698727612625</v>
      </c>
      <c r="R42" s="1109">
        <f>R41/C41*100</f>
        <v>1.0130856901646264</v>
      </c>
      <c r="S42" s="1115"/>
    </row>
    <row r="43" spans="1:19" ht="21" customHeight="1">
      <c r="A43" s="1096">
        <v>3</v>
      </c>
      <c r="B43" s="307" t="s">
        <v>129</v>
      </c>
      <c r="C43" s="308">
        <f t="shared" si="11"/>
        <v>16701</v>
      </c>
      <c r="D43" s="1107">
        <v>827</v>
      </c>
      <c r="E43" s="1105"/>
      <c r="F43" s="1107">
        <v>7504</v>
      </c>
      <c r="G43" s="1107"/>
      <c r="H43" s="1107"/>
      <c r="I43" s="1105"/>
      <c r="J43" s="1107">
        <v>4844</v>
      </c>
      <c r="K43" s="1107"/>
      <c r="L43" s="1105"/>
      <c r="M43" s="319">
        <v>1844</v>
      </c>
      <c r="N43" s="319">
        <v>835</v>
      </c>
      <c r="O43" s="319">
        <v>377</v>
      </c>
      <c r="P43" s="319">
        <v>167</v>
      </c>
      <c r="Q43" s="319">
        <v>140</v>
      </c>
      <c r="R43" s="1107">
        <v>163</v>
      </c>
      <c r="S43" s="1108"/>
    </row>
    <row r="44" spans="1:19" ht="21" customHeight="1">
      <c r="A44" s="1096"/>
      <c r="B44" s="305" t="s">
        <v>130</v>
      </c>
      <c r="C44" s="320">
        <f t="shared" si="11"/>
        <v>99.999999999999986</v>
      </c>
      <c r="D44" s="1114">
        <f>D43/C43*100</f>
        <v>4.9517992934554815</v>
      </c>
      <c r="E44" s="1110"/>
      <c r="F44" s="1109">
        <f>F43/C43*100</f>
        <v>44.931441231064007</v>
      </c>
      <c r="G44" s="1114"/>
      <c r="H44" s="1114"/>
      <c r="I44" s="1110"/>
      <c r="J44" s="1114">
        <f>J43/C43*100</f>
        <v>29.004251242440571</v>
      </c>
      <c r="K44" s="1114"/>
      <c r="L44" s="1110"/>
      <c r="M44" s="321">
        <f>M43/C43*100</f>
        <v>11.04125501466978</v>
      </c>
      <c r="N44" s="321">
        <f>N43/C43*100</f>
        <v>4.9997006167295366</v>
      </c>
      <c r="O44" s="321">
        <f>O43/C43*100</f>
        <v>2.2573498592898629</v>
      </c>
      <c r="P44" s="321">
        <f>P43/C43*100</f>
        <v>0.99994012334590743</v>
      </c>
      <c r="Q44" s="321">
        <f>Q43/C43*100</f>
        <v>0.83827315729597029</v>
      </c>
      <c r="R44" s="1109">
        <f>R43/C43*100</f>
        <v>0.97598946170887968</v>
      </c>
      <c r="S44" s="1115"/>
    </row>
    <row r="45" spans="1:19" ht="21" customHeight="1">
      <c r="A45" s="1096">
        <v>4</v>
      </c>
      <c r="B45" s="307" t="s">
        <v>129</v>
      </c>
      <c r="C45" s="308">
        <f t="shared" si="11"/>
        <v>16780</v>
      </c>
      <c r="D45" s="1107">
        <v>721</v>
      </c>
      <c r="E45" s="1105"/>
      <c r="F45" s="1107">
        <v>7262</v>
      </c>
      <c r="G45" s="1107"/>
      <c r="H45" s="1107"/>
      <c r="I45" s="1105"/>
      <c r="J45" s="1107">
        <v>4972</v>
      </c>
      <c r="K45" s="1107"/>
      <c r="L45" s="1105"/>
      <c r="M45" s="319">
        <v>1935</v>
      </c>
      <c r="N45" s="319">
        <v>898</v>
      </c>
      <c r="O45" s="319">
        <v>454</v>
      </c>
      <c r="P45" s="319">
        <v>185</v>
      </c>
      <c r="Q45" s="319">
        <v>175</v>
      </c>
      <c r="R45" s="1107">
        <v>178</v>
      </c>
      <c r="S45" s="1108"/>
    </row>
    <row r="46" spans="1:19" ht="21" customHeight="1">
      <c r="A46" s="1096"/>
      <c r="B46" s="305" t="s">
        <v>130</v>
      </c>
      <c r="C46" s="320">
        <f t="shared" si="11"/>
        <v>99.999999999999986</v>
      </c>
      <c r="D46" s="1114">
        <f>D45/C45*100</f>
        <v>4.2967818831942788</v>
      </c>
      <c r="E46" s="1110"/>
      <c r="F46" s="1109">
        <f>F45/C45*100</f>
        <v>43.277711561382596</v>
      </c>
      <c r="G46" s="1114"/>
      <c r="H46" s="1114"/>
      <c r="I46" s="1110"/>
      <c r="J46" s="1114">
        <f>J45/C45*100</f>
        <v>29.630512514898687</v>
      </c>
      <c r="K46" s="1114"/>
      <c r="L46" s="1110"/>
      <c r="M46" s="321">
        <f>M45/C45*100</f>
        <v>11.531585220500595</v>
      </c>
      <c r="N46" s="321">
        <f>N45/C45*100</f>
        <v>5.3516090584028602</v>
      </c>
      <c r="O46" s="321">
        <f>O45/C45*100</f>
        <v>2.7056019070321811</v>
      </c>
      <c r="P46" s="321">
        <f>P45/C45*100</f>
        <v>1.102502979737783</v>
      </c>
      <c r="Q46" s="321">
        <f>Q45/C45*100</f>
        <v>1.0429082240762813</v>
      </c>
      <c r="R46" s="1109">
        <f>R45/C45*100</f>
        <v>1.0607866507747319</v>
      </c>
      <c r="S46" s="1115"/>
    </row>
    <row r="47" spans="1:19" ht="21.75" customHeight="1">
      <c r="B47" s="260" t="s">
        <v>141</v>
      </c>
      <c r="C47" s="322"/>
      <c r="D47" s="322"/>
      <c r="E47" s="322"/>
      <c r="F47" s="322"/>
      <c r="G47" s="322"/>
      <c r="H47" s="322"/>
      <c r="I47" s="322"/>
      <c r="J47" s="322"/>
      <c r="K47" s="322"/>
      <c r="L47" s="322"/>
      <c r="M47" s="322"/>
      <c r="N47" s="322"/>
      <c r="O47" s="322"/>
      <c r="P47" s="322"/>
      <c r="Q47" s="322"/>
      <c r="R47" s="322"/>
      <c r="S47" s="323" t="s">
        <v>142</v>
      </c>
    </row>
  </sheetData>
  <mergeCells count="102">
    <mergeCell ref="A45:A46"/>
    <mergeCell ref="D45:E45"/>
    <mergeCell ref="F45:I45"/>
    <mergeCell ref="J45:L45"/>
    <mergeCell ref="R45:S45"/>
    <mergeCell ref="D46:E46"/>
    <mergeCell ref="F46:I46"/>
    <mergeCell ref="J46:L46"/>
    <mergeCell ref="R46:S46"/>
    <mergeCell ref="A43:A44"/>
    <mergeCell ref="D43:E43"/>
    <mergeCell ref="F43:I43"/>
    <mergeCell ref="J43:L43"/>
    <mergeCell ref="R43:S43"/>
    <mergeCell ref="D44:E44"/>
    <mergeCell ref="F44:I44"/>
    <mergeCell ref="J44:L44"/>
    <mergeCell ref="R44:S44"/>
    <mergeCell ref="A41:A42"/>
    <mergeCell ref="D41:E41"/>
    <mergeCell ref="F41:I41"/>
    <mergeCell ref="J41:L41"/>
    <mergeCell ref="R41:S41"/>
    <mergeCell ref="D42:E42"/>
    <mergeCell ref="F42:I42"/>
    <mergeCell ref="J42:L42"/>
    <mergeCell ref="R42:S42"/>
    <mergeCell ref="A39:A40"/>
    <mergeCell ref="D39:E39"/>
    <mergeCell ref="F39:I39"/>
    <mergeCell ref="J39:L39"/>
    <mergeCell ref="R39:S39"/>
    <mergeCell ref="D40:E40"/>
    <mergeCell ref="F40:I40"/>
    <mergeCell ref="J40:L40"/>
    <mergeCell ref="R40:S40"/>
    <mergeCell ref="A37:A38"/>
    <mergeCell ref="D37:E37"/>
    <mergeCell ref="F37:I37"/>
    <mergeCell ref="J37:L37"/>
    <mergeCell ref="R37:S37"/>
    <mergeCell ref="D38:E38"/>
    <mergeCell ref="F38:I38"/>
    <mergeCell ref="J38:L38"/>
    <mergeCell ref="R38:S38"/>
    <mergeCell ref="A35:A36"/>
    <mergeCell ref="D35:E35"/>
    <mergeCell ref="F35:I35"/>
    <mergeCell ref="J35:L35"/>
    <mergeCell ref="R35:S35"/>
    <mergeCell ref="D36:E36"/>
    <mergeCell ref="F36:I36"/>
    <mergeCell ref="J36:L36"/>
    <mergeCell ref="R36:S36"/>
    <mergeCell ref="A33:A34"/>
    <mergeCell ref="D33:E33"/>
    <mergeCell ref="F33:I33"/>
    <mergeCell ref="J33:L33"/>
    <mergeCell ref="R33:S33"/>
    <mergeCell ref="D34:E34"/>
    <mergeCell ref="F34:I34"/>
    <mergeCell ref="J34:L34"/>
    <mergeCell ref="R34:S34"/>
    <mergeCell ref="A31:A32"/>
    <mergeCell ref="D31:E31"/>
    <mergeCell ref="F31:I31"/>
    <mergeCell ref="J31:L31"/>
    <mergeCell ref="R31:S31"/>
    <mergeCell ref="D32:E32"/>
    <mergeCell ref="F32:I32"/>
    <mergeCell ref="J32:L32"/>
    <mergeCell ref="R32:S32"/>
    <mergeCell ref="A29:A30"/>
    <mergeCell ref="D29:E29"/>
    <mergeCell ref="F29:I29"/>
    <mergeCell ref="J29:L29"/>
    <mergeCell ref="R29:S29"/>
    <mergeCell ref="D30:E30"/>
    <mergeCell ref="F30:I30"/>
    <mergeCell ref="J30:L30"/>
    <mergeCell ref="R30:S30"/>
    <mergeCell ref="A27:A28"/>
    <mergeCell ref="D27:E27"/>
    <mergeCell ref="F27:I27"/>
    <mergeCell ref="J27:L27"/>
    <mergeCell ref="R27:S27"/>
    <mergeCell ref="D28:E28"/>
    <mergeCell ref="F28:I28"/>
    <mergeCell ref="J28:L28"/>
    <mergeCell ref="R28:S28"/>
    <mergeCell ref="A15:A16"/>
    <mergeCell ref="A17:A18"/>
    <mergeCell ref="A19:A20"/>
    <mergeCell ref="A21:A22"/>
    <mergeCell ref="A23:A24"/>
    <mergeCell ref="A25:A26"/>
    <mergeCell ref="A2:S2"/>
    <mergeCell ref="A5:A6"/>
    <mergeCell ref="A7:A8"/>
    <mergeCell ref="A9:A10"/>
    <mergeCell ref="A11:A12"/>
    <mergeCell ref="A13:A14"/>
  </mergeCells>
  <phoneticPr fontId="3"/>
  <printOptions horizontalCentered="1" verticalCentered="1"/>
  <pageMargins left="0.59055118110236227" right="0.59055118110236227" top="0.59055118110236227" bottom="0.59055118110236227" header="0" footer="0"/>
  <pageSetup paperSize="9" scale="70" orientation="landscape" verticalDpi="400" r:id="rId1"/>
  <headerFooter alignWithMargins="0"/>
  <colBreaks count="1" manualBreakCount="1">
    <brk id="19" min="1" max="6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topLeftCell="A2" zoomScaleSheetLayoutView="100" workbookViewId="0">
      <selection activeCell="A28" sqref="A28:I28"/>
    </sheetView>
  </sheetViews>
  <sheetFormatPr defaultColWidth="10" defaultRowHeight="21.75" customHeight="1"/>
  <cols>
    <col min="1" max="1" width="10.25" style="1" customWidth="1"/>
    <col min="2" max="2" width="9.625" style="1" customWidth="1"/>
    <col min="3" max="3" width="13.5" style="1" customWidth="1"/>
    <col min="4" max="4" width="7.5" style="1" customWidth="1"/>
    <col min="5" max="5" width="12.25" style="1" customWidth="1"/>
    <col min="6" max="6" width="7.625" style="1" customWidth="1"/>
    <col min="7" max="7" width="13.125" style="1" customWidth="1"/>
    <col min="8" max="8" width="6" style="1" customWidth="1"/>
    <col min="9" max="9" width="11.375" style="1" customWidth="1"/>
    <col min="10" max="16384" width="10" style="1"/>
  </cols>
  <sheetData>
    <row r="1" spans="1:9" ht="21.75" hidden="1" customHeight="1">
      <c r="A1" s="1" t="s">
        <v>143</v>
      </c>
    </row>
    <row r="2" spans="1:9" ht="21.75" customHeight="1">
      <c r="A2" s="324" t="s">
        <v>144</v>
      </c>
      <c r="B2" s="325"/>
      <c r="C2" s="325"/>
      <c r="D2" s="325"/>
      <c r="E2" s="325"/>
      <c r="F2" s="325"/>
      <c r="G2" s="325"/>
      <c r="H2" s="325"/>
      <c r="I2" s="325"/>
    </row>
    <row r="3" spans="1:9" ht="12" customHeight="1">
      <c r="A3" s="324"/>
      <c r="B3" s="325"/>
      <c r="C3" s="325"/>
      <c r="D3" s="325"/>
      <c r="E3" s="325"/>
      <c r="F3" s="325"/>
      <c r="G3" s="325"/>
      <c r="H3" s="325"/>
      <c r="I3" s="325"/>
    </row>
    <row r="4" spans="1:9" ht="18" customHeight="1">
      <c r="I4" s="63" t="s">
        <v>145</v>
      </c>
    </row>
    <row r="5" spans="1:9" ht="21" customHeight="1">
      <c r="A5" s="326" t="s">
        <v>146</v>
      </c>
      <c r="B5" s="5" t="s">
        <v>147</v>
      </c>
      <c r="C5" s="6"/>
      <c r="D5" s="5" t="s">
        <v>148</v>
      </c>
      <c r="E5" s="6"/>
      <c r="F5" s="5" t="s">
        <v>149</v>
      </c>
      <c r="G5" s="7"/>
      <c r="H5" s="327" t="s">
        <v>150</v>
      </c>
      <c r="I5" s="328"/>
    </row>
    <row r="6" spans="1:9" ht="21" customHeight="1">
      <c r="A6" s="329" t="s">
        <v>151</v>
      </c>
      <c r="B6" s="10" t="s">
        <v>152</v>
      </c>
      <c r="C6" s="10" t="s">
        <v>153</v>
      </c>
      <c r="D6" s="10" t="s">
        <v>152</v>
      </c>
      <c r="E6" s="10" t="s">
        <v>153</v>
      </c>
      <c r="F6" s="10" t="s">
        <v>152</v>
      </c>
      <c r="G6" s="10" t="s">
        <v>153</v>
      </c>
      <c r="H6" s="10" t="s">
        <v>154</v>
      </c>
      <c r="I6" s="10" t="s">
        <v>155</v>
      </c>
    </row>
    <row r="7" spans="1:9" ht="21" hidden="1" customHeight="1">
      <c r="A7" s="330" t="s">
        <v>95</v>
      </c>
      <c r="B7" s="331">
        <v>9812</v>
      </c>
      <c r="C7" s="332">
        <v>598443300</v>
      </c>
      <c r="D7" s="332">
        <v>3998</v>
      </c>
      <c r="E7" s="332">
        <v>188737800</v>
      </c>
      <c r="F7" s="332">
        <v>5781</v>
      </c>
      <c r="G7" s="332">
        <v>407319800</v>
      </c>
      <c r="H7" s="332">
        <v>33</v>
      </c>
      <c r="I7" s="333">
        <v>2385700</v>
      </c>
    </row>
    <row r="8" spans="1:9" ht="21" hidden="1" customHeight="1">
      <c r="A8" s="252" t="s">
        <v>96</v>
      </c>
      <c r="B8" s="334">
        <v>10130</v>
      </c>
      <c r="C8" s="335">
        <v>709460300</v>
      </c>
      <c r="D8" s="335">
        <v>4079</v>
      </c>
      <c r="E8" s="335">
        <v>243665300</v>
      </c>
      <c r="F8" s="335">
        <v>5978</v>
      </c>
      <c r="G8" s="335">
        <v>456541400</v>
      </c>
      <c r="H8" s="335">
        <v>73</v>
      </c>
      <c r="I8" s="336">
        <v>9253600</v>
      </c>
    </row>
    <row r="9" spans="1:9" ht="21" hidden="1" customHeight="1">
      <c r="A9" s="252" t="s">
        <v>97</v>
      </c>
      <c r="B9" s="334">
        <v>10466</v>
      </c>
      <c r="C9" s="335">
        <v>589842900</v>
      </c>
      <c r="D9" s="335">
        <v>4258</v>
      </c>
      <c r="E9" s="335">
        <v>185807100</v>
      </c>
      <c r="F9" s="335">
        <v>6108</v>
      </c>
      <c r="G9" s="335">
        <v>394032600</v>
      </c>
      <c r="H9" s="335">
        <v>100</v>
      </c>
      <c r="I9" s="336">
        <v>10003200</v>
      </c>
    </row>
    <row r="10" spans="1:9" ht="21" hidden="1" customHeight="1">
      <c r="A10" s="252">
        <v>7</v>
      </c>
      <c r="B10" s="334">
        <v>10668</v>
      </c>
      <c r="C10" s="335">
        <v>650607700</v>
      </c>
      <c r="D10" s="335">
        <v>4321</v>
      </c>
      <c r="E10" s="335">
        <v>215199500</v>
      </c>
      <c r="F10" s="335">
        <v>6271</v>
      </c>
      <c r="G10" s="335">
        <v>425912600</v>
      </c>
      <c r="H10" s="335">
        <v>76</v>
      </c>
      <c r="I10" s="336">
        <v>9495600</v>
      </c>
    </row>
    <row r="11" spans="1:9" ht="21" hidden="1" customHeight="1">
      <c r="A11" s="252">
        <v>8</v>
      </c>
      <c r="B11" s="334">
        <v>10891</v>
      </c>
      <c r="C11" s="335">
        <v>632206900</v>
      </c>
      <c r="D11" s="335">
        <v>4432</v>
      </c>
      <c r="E11" s="335">
        <v>194172600</v>
      </c>
      <c r="F11" s="335">
        <v>6360</v>
      </c>
      <c r="G11" s="335">
        <v>431080000</v>
      </c>
      <c r="H11" s="335">
        <v>99</v>
      </c>
      <c r="I11" s="336">
        <v>6954300</v>
      </c>
    </row>
    <row r="12" spans="1:9" ht="21" hidden="1" customHeight="1">
      <c r="A12" s="252">
        <v>9</v>
      </c>
      <c r="B12" s="334">
        <v>11330</v>
      </c>
      <c r="C12" s="335">
        <v>767121500</v>
      </c>
      <c r="D12" s="335">
        <v>4707</v>
      </c>
      <c r="E12" s="335">
        <v>249486000</v>
      </c>
      <c r="F12" s="335">
        <v>6553</v>
      </c>
      <c r="G12" s="335">
        <v>506365500</v>
      </c>
      <c r="H12" s="335">
        <v>70</v>
      </c>
      <c r="I12" s="336">
        <v>11270000</v>
      </c>
    </row>
    <row r="13" spans="1:9" ht="21" hidden="1" customHeight="1">
      <c r="A13" s="251" t="s">
        <v>98</v>
      </c>
      <c r="B13" s="334">
        <v>11109</v>
      </c>
      <c r="C13" s="336">
        <v>686131300</v>
      </c>
      <c r="D13" s="335">
        <v>4550</v>
      </c>
      <c r="E13" s="336">
        <v>232581900</v>
      </c>
      <c r="F13" s="335">
        <v>6486</v>
      </c>
      <c r="G13" s="336">
        <v>444474600</v>
      </c>
      <c r="H13" s="335">
        <v>73</v>
      </c>
      <c r="I13" s="336">
        <v>9074800</v>
      </c>
    </row>
    <row r="14" spans="1:9" ht="21" hidden="1" customHeight="1">
      <c r="A14" s="337" t="s">
        <v>99</v>
      </c>
      <c r="B14" s="334">
        <v>11651</v>
      </c>
      <c r="C14" s="336">
        <v>702585958</v>
      </c>
      <c r="D14" s="335">
        <v>4775</v>
      </c>
      <c r="E14" s="336">
        <v>253649800</v>
      </c>
      <c r="F14" s="335">
        <v>6823</v>
      </c>
      <c r="G14" s="336">
        <v>436399858</v>
      </c>
      <c r="H14" s="335">
        <v>53</v>
      </c>
      <c r="I14" s="336">
        <v>12536300</v>
      </c>
    </row>
    <row r="15" spans="1:9" ht="21" hidden="1" customHeight="1">
      <c r="A15" s="338" t="s">
        <v>100</v>
      </c>
      <c r="B15" s="334">
        <v>12016</v>
      </c>
      <c r="C15" s="336">
        <v>766763080</v>
      </c>
      <c r="D15" s="335">
        <v>5018</v>
      </c>
      <c r="E15" s="336">
        <v>282446200</v>
      </c>
      <c r="F15" s="335">
        <v>6848</v>
      </c>
      <c r="G15" s="336">
        <v>465618780</v>
      </c>
      <c r="H15" s="335">
        <v>150</v>
      </c>
      <c r="I15" s="336">
        <v>18698100</v>
      </c>
    </row>
    <row r="16" spans="1:9" ht="21" hidden="1" customHeight="1">
      <c r="A16" s="252">
        <v>13</v>
      </c>
      <c r="B16" s="334">
        <v>12166</v>
      </c>
      <c r="C16" s="336">
        <v>744253271</v>
      </c>
      <c r="D16" s="335">
        <v>5206</v>
      </c>
      <c r="E16" s="336">
        <v>276925700</v>
      </c>
      <c r="F16" s="335">
        <v>6846</v>
      </c>
      <c r="G16" s="336">
        <v>452426004</v>
      </c>
      <c r="H16" s="335">
        <v>114</v>
      </c>
      <c r="I16" s="336">
        <v>14091567</v>
      </c>
    </row>
    <row r="17" spans="1:9" ht="21" hidden="1" customHeight="1">
      <c r="A17" s="337">
        <v>14</v>
      </c>
      <c r="B17" s="334">
        <v>12203</v>
      </c>
      <c r="C17" s="336">
        <v>763300017</v>
      </c>
      <c r="D17" s="335">
        <v>5248</v>
      </c>
      <c r="E17" s="336">
        <v>292960300</v>
      </c>
      <c r="F17" s="335">
        <v>6788</v>
      </c>
      <c r="G17" s="336">
        <v>438009684</v>
      </c>
      <c r="H17" s="335">
        <v>167</v>
      </c>
      <c r="I17" s="336">
        <v>32330033</v>
      </c>
    </row>
    <row r="18" spans="1:9" ht="21" customHeight="1">
      <c r="A18" s="252" t="s">
        <v>198</v>
      </c>
      <c r="B18" s="334">
        <v>15369</v>
      </c>
      <c r="C18" s="335">
        <v>1234149687</v>
      </c>
      <c r="D18" s="334">
        <v>5763</v>
      </c>
      <c r="E18" s="336">
        <v>465762100</v>
      </c>
      <c r="F18" s="334">
        <v>9484</v>
      </c>
      <c r="G18" s="336">
        <v>759011887</v>
      </c>
      <c r="H18" s="335">
        <v>122</v>
      </c>
      <c r="I18" s="336">
        <v>9375700</v>
      </c>
    </row>
    <row r="19" spans="1:9" ht="21" customHeight="1">
      <c r="A19" s="252">
        <v>26</v>
      </c>
      <c r="B19" s="334">
        <v>15791</v>
      </c>
      <c r="C19" s="335">
        <v>1248264200</v>
      </c>
      <c r="D19" s="334">
        <v>5839</v>
      </c>
      <c r="E19" s="335">
        <v>453807900</v>
      </c>
      <c r="F19" s="334">
        <v>9891</v>
      </c>
      <c r="G19" s="335">
        <v>786214700</v>
      </c>
      <c r="H19" s="334">
        <v>61</v>
      </c>
      <c r="I19" s="336">
        <v>8241600</v>
      </c>
    </row>
    <row r="20" spans="1:9" ht="21" customHeight="1">
      <c r="A20" s="252">
        <v>27</v>
      </c>
      <c r="B20" s="334">
        <v>16090</v>
      </c>
      <c r="C20" s="335">
        <v>1279278700</v>
      </c>
      <c r="D20" s="334">
        <v>6004</v>
      </c>
      <c r="E20" s="335">
        <v>444990800</v>
      </c>
      <c r="F20" s="334">
        <v>10028</v>
      </c>
      <c r="G20" s="335">
        <v>821278700</v>
      </c>
      <c r="H20" s="334">
        <v>58</v>
      </c>
      <c r="I20" s="336">
        <v>13009200</v>
      </c>
    </row>
    <row r="21" spans="1:9" ht="21" customHeight="1">
      <c r="A21" s="252">
        <v>28</v>
      </c>
      <c r="B21" s="334">
        <v>17277</v>
      </c>
      <c r="C21" s="335">
        <v>1366785500</v>
      </c>
      <c r="D21" s="334">
        <v>6543</v>
      </c>
      <c r="E21" s="335">
        <v>489719100</v>
      </c>
      <c r="F21" s="334">
        <v>10675</v>
      </c>
      <c r="G21" s="335">
        <v>865550000</v>
      </c>
      <c r="H21" s="334">
        <v>59</v>
      </c>
      <c r="I21" s="336">
        <v>11516400</v>
      </c>
    </row>
    <row r="22" spans="1:9" ht="21" customHeight="1">
      <c r="A22" s="252">
        <v>29</v>
      </c>
      <c r="B22" s="334">
        <v>17337</v>
      </c>
      <c r="C22" s="335">
        <v>1425838500</v>
      </c>
      <c r="D22" s="334">
        <v>4373</v>
      </c>
      <c r="E22" s="335">
        <v>480039100</v>
      </c>
      <c r="F22" s="334">
        <v>12919</v>
      </c>
      <c r="G22" s="335">
        <v>940728800</v>
      </c>
      <c r="H22" s="334">
        <v>45</v>
      </c>
      <c r="I22" s="336">
        <v>5070600</v>
      </c>
    </row>
    <row r="23" spans="1:9" ht="21" customHeight="1">
      <c r="A23" s="252">
        <v>30</v>
      </c>
      <c r="B23" s="785">
        <f t="shared" ref="B23:C27" si="0">D23+F23+H23</f>
        <v>17839</v>
      </c>
      <c r="C23" s="786">
        <f t="shared" si="0"/>
        <v>1596963900</v>
      </c>
      <c r="D23" s="785">
        <v>4334</v>
      </c>
      <c r="E23" s="787">
        <v>598777700</v>
      </c>
      <c r="F23" s="785">
        <v>13458</v>
      </c>
      <c r="G23" s="787">
        <v>988479200</v>
      </c>
      <c r="H23" s="786">
        <v>47</v>
      </c>
      <c r="I23" s="787">
        <v>9707000</v>
      </c>
    </row>
    <row r="24" spans="1:9" ht="21" customHeight="1">
      <c r="A24" s="252" t="s">
        <v>140</v>
      </c>
      <c r="B24" s="785">
        <f t="shared" si="0"/>
        <v>18412</v>
      </c>
      <c r="C24" s="786">
        <f t="shared" si="0"/>
        <v>1575611700</v>
      </c>
      <c r="D24" s="785">
        <v>4440</v>
      </c>
      <c r="E24" s="786">
        <v>539435900</v>
      </c>
      <c r="F24" s="785">
        <v>13856</v>
      </c>
      <c r="G24" s="786">
        <v>1030766500</v>
      </c>
      <c r="H24" s="785">
        <v>116</v>
      </c>
      <c r="I24" s="787">
        <v>5409300</v>
      </c>
    </row>
    <row r="25" spans="1:9" ht="21" customHeight="1">
      <c r="A25" s="252">
        <v>2</v>
      </c>
      <c r="B25" s="785">
        <f t="shared" si="0"/>
        <v>18797</v>
      </c>
      <c r="C25" s="786">
        <f t="shared" si="0"/>
        <v>1623235300</v>
      </c>
      <c r="D25" s="785">
        <v>4593</v>
      </c>
      <c r="E25" s="786">
        <v>549852400</v>
      </c>
      <c r="F25" s="785">
        <v>14162</v>
      </c>
      <c r="G25" s="786">
        <v>1065403600</v>
      </c>
      <c r="H25" s="785">
        <v>42</v>
      </c>
      <c r="I25" s="787">
        <v>7979300</v>
      </c>
    </row>
    <row r="26" spans="1:9" ht="21" customHeight="1">
      <c r="A26" s="252">
        <v>3</v>
      </c>
      <c r="B26" s="785">
        <f t="shared" si="0"/>
        <v>18859</v>
      </c>
      <c r="C26" s="786">
        <f t="shared" si="0"/>
        <v>1622624100</v>
      </c>
      <c r="D26" s="785">
        <v>4461</v>
      </c>
      <c r="E26" s="786">
        <v>558939700</v>
      </c>
      <c r="F26" s="785">
        <v>14347</v>
      </c>
      <c r="G26" s="786">
        <v>1058627000</v>
      </c>
      <c r="H26" s="785">
        <v>51</v>
      </c>
      <c r="I26" s="787">
        <v>5057400</v>
      </c>
    </row>
    <row r="27" spans="1:9" ht="21" customHeight="1">
      <c r="A27" s="339">
        <v>4</v>
      </c>
      <c r="B27" s="788">
        <f t="shared" si="0"/>
        <v>18944</v>
      </c>
      <c r="C27" s="789">
        <f t="shared" si="0"/>
        <v>1704925280</v>
      </c>
      <c r="D27" s="788">
        <v>4439</v>
      </c>
      <c r="E27" s="789">
        <v>620754400</v>
      </c>
      <c r="F27" s="788">
        <v>14448</v>
      </c>
      <c r="G27" s="789">
        <v>1074204500</v>
      </c>
      <c r="H27" s="788">
        <v>57</v>
      </c>
      <c r="I27" s="790">
        <v>9966380</v>
      </c>
    </row>
    <row r="28" spans="1:9" ht="21" customHeight="1">
      <c r="A28" s="1083" t="s">
        <v>156</v>
      </c>
      <c r="B28" s="1118"/>
      <c r="C28" s="1118"/>
      <c r="D28" s="1118"/>
      <c r="E28" s="1118"/>
      <c r="F28" s="1118"/>
      <c r="G28" s="1118"/>
      <c r="H28" s="1118"/>
      <c r="I28" s="1118"/>
    </row>
    <row r="50" spans="12:12" ht="21.75" customHeight="1">
      <c r="L50" s="1" t="s">
        <v>157</v>
      </c>
    </row>
  </sheetData>
  <mergeCells count="1">
    <mergeCell ref="A28:I28"/>
  </mergeCells>
  <phoneticPr fontId="3"/>
  <printOptions horizontalCentered="1" verticalCentered="1"/>
  <pageMargins left="0" right="0" top="0.59055118110236227" bottom="0.39370078740157483" header="0" footer="0"/>
  <pageSetup paperSize="9" orientation="portrait" verticalDpi="4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130"/>
  <sheetViews>
    <sheetView showGridLines="0" view="pageBreakPreview" topLeftCell="A22" zoomScale="130" zoomScaleSheetLayoutView="130" workbookViewId="0">
      <selection activeCell="F37" sqref="F37"/>
    </sheetView>
  </sheetViews>
  <sheetFormatPr defaultColWidth="10" defaultRowHeight="21.75" customHeight="1"/>
  <cols>
    <col min="1" max="1" width="10" style="1"/>
    <col min="2" max="2" width="10.25" style="1" customWidth="1"/>
    <col min="3" max="10" width="11.25" style="1" customWidth="1"/>
    <col min="11" max="16384" width="10" style="1"/>
  </cols>
  <sheetData>
    <row r="2" spans="2:15" ht="18.75" customHeight="1">
      <c r="B2" s="1119" t="s">
        <v>85</v>
      </c>
      <c r="C2" s="1119"/>
      <c r="D2" s="1119"/>
      <c r="E2" s="1119"/>
      <c r="F2" s="1119"/>
      <c r="G2" s="1119"/>
      <c r="H2" s="1119"/>
      <c r="I2" s="1119"/>
      <c r="J2" s="1119"/>
    </row>
    <row r="3" spans="2:15" s="236" customFormat="1" ht="18" customHeight="1">
      <c r="J3" s="63" t="s">
        <v>86</v>
      </c>
    </row>
    <row r="4" spans="2:15" s="236" customFormat="1" ht="21" customHeight="1">
      <c r="B4" s="237" t="s">
        <v>87</v>
      </c>
      <c r="C4" s="5" t="s">
        <v>88</v>
      </c>
      <c r="D4" s="238"/>
      <c r="E4" s="5" t="s">
        <v>89</v>
      </c>
      <c r="F4" s="238"/>
      <c r="G4" s="5" t="s">
        <v>90</v>
      </c>
      <c r="H4" s="238"/>
      <c r="I4" s="5" t="s">
        <v>91</v>
      </c>
      <c r="J4" s="239"/>
    </row>
    <row r="5" spans="2:15" s="236" customFormat="1" ht="21" customHeight="1">
      <c r="B5" s="240" t="s">
        <v>92</v>
      </c>
      <c r="C5" s="241" t="s">
        <v>93</v>
      </c>
      <c r="D5" s="241" t="s">
        <v>94</v>
      </c>
      <c r="E5" s="241" t="s">
        <v>93</v>
      </c>
      <c r="F5" s="241" t="s">
        <v>94</v>
      </c>
      <c r="G5" s="241" t="s">
        <v>93</v>
      </c>
      <c r="H5" s="241" t="s">
        <v>94</v>
      </c>
      <c r="I5" s="241" t="s">
        <v>93</v>
      </c>
      <c r="J5" s="241" t="s">
        <v>94</v>
      </c>
    </row>
    <row r="6" spans="2:15" s="236" customFormat="1" ht="21" hidden="1" customHeight="1">
      <c r="B6" s="242" t="s">
        <v>95</v>
      </c>
      <c r="C6" s="243">
        <f t="shared" ref="C6:D15" si="0">E6+G6+I6</f>
        <v>48660007</v>
      </c>
      <c r="D6" s="244">
        <f t="shared" si="0"/>
        <v>646427</v>
      </c>
      <c r="E6" s="244">
        <v>8392123</v>
      </c>
      <c r="F6" s="244">
        <v>117487</v>
      </c>
      <c r="G6" s="244">
        <v>37239969</v>
      </c>
      <c r="H6" s="244">
        <v>486550</v>
      </c>
      <c r="I6" s="244">
        <v>3027915</v>
      </c>
      <c r="J6" s="245">
        <v>42390</v>
      </c>
      <c r="N6" s="246"/>
      <c r="O6" s="246"/>
    </row>
    <row r="7" spans="2:15" s="236" customFormat="1" ht="21" hidden="1" customHeight="1">
      <c r="B7" s="247" t="s">
        <v>96</v>
      </c>
      <c r="C7" s="248">
        <f t="shared" si="0"/>
        <v>53993105</v>
      </c>
      <c r="D7" s="249">
        <f t="shared" si="0"/>
        <v>755902</v>
      </c>
      <c r="E7" s="249">
        <v>8669857</v>
      </c>
      <c r="F7" s="249">
        <v>121377</v>
      </c>
      <c r="G7" s="249">
        <v>40154578</v>
      </c>
      <c r="H7" s="249">
        <v>562164</v>
      </c>
      <c r="I7" s="249">
        <v>5168670</v>
      </c>
      <c r="J7" s="250">
        <v>72361</v>
      </c>
      <c r="N7" s="246"/>
      <c r="O7" s="246"/>
    </row>
    <row r="8" spans="2:15" s="236" customFormat="1" ht="21" hidden="1" customHeight="1">
      <c r="B8" s="247" t="s">
        <v>97</v>
      </c>
      <c r="C8" s="248">
        <f t="shared" si="0"/>
        <v>58875835</v>
      </c>
      <c r="D8" s="249">
        <f t="shared" si="0"/>
        <v>824260</v>
      </c>
      <c r="E8" s="249">
        <v>11775916</v>
      </c>
      <c r="F8" s="249">
        <v>164862</v>
      </c>
      <c r="G8" s="249">
        <v>41449027</v>
      </c>
      <c r="H8" s="249">
        <v>580286</v>
      </c>
      <c r="I8" s="249">
        <v>5650892</v>
      </c>
      <c r="J8" s="250">
        <v>79112</v>
      </c>
      <c r="N8" s="246"/>
      <c r="O8" s="246"/>
    </row>
    <row r="9" spans="2:15" s="236" customFormat="1" ht="21" hidden="1" customHeight="1">
      <c r="B9" s="247">
        <v>7</v>
      </c>
      <c r="C9" s="248">
        <f t="shared" si="0"/>
        <v>70312636</v>
      </c>
      <c r="D9" s="249">
        <f t="shared" si="0"/>
        <v>984375</v>
      </c>
      <c r="E9" s="249">
        <v>12088954</v>
      </c>
      <c r="F9" s="249">
        <v>169245</v>
      </c>
      <c r="G9" s="249">
        <v>51333057</v>
      </c>
      <c r="H9" s="249">
        <v>718662</v>
      </c>
      <c r="I9" s="249">
        <v>6890625</v>
      </c>
      <c r="J9" s="250">
        <v>96468</v>
      </c>
      <c r="N9" s="246"/>
      <c r="O9" s="246"/>
    </row>
    <row r="10" spans="2:15" s="236" customFormat="1" ht="21" hidden="1" customHeight="1">
      <c r="B10" s="247">
        <v>8</v>
      </c>
      <c r="C10" s="248">
        <f t="shared" si="0"/>
        <v>73886234</v>
      </c>
      <c r="D10" s="249">
        <f t="shared" si="0"/>
        <v>1034406</v>
      </c>
      <c r="E10" s="249">
        <v>12672964</v>
      </c>
      <c r="F10" s="249">
        <v>177421</v>
      </c>
      <c r="G10" s="249">
        <v>54842508</v>
      </c>
      <c r="H10" s="249">
        <v>767795</v>
      </c>
      <c r="I10" s="249">
        <v>6370762</v>
      </c>
      <c r="J10" s="250">
        <v>89190</v>
      </c>
      <c r="N10" s="246"/>
      <c r="O10" s="246"/>
    </row>
    <row r="11" spans="2:15" s="236" customFormat="1" ht="21" hidden="1" customHeight="1">
      <c r="B11" s="247">
        <v>9</v>
      </c>
      <c r="C11" s="248">
        <f t="shared" si="0"/>
        <v>73902122</v>
      </c>
      <c r="D11" s="249">
        <f t="shared" si="0"/>
        <v>1034628</v>
      </c>
      <c r="E11" s="249">
        <v>13791600</v>
      </c>
      <c r="F11" s="249">
        <v>193082</v>
      </c>
      <c r="G11" s="249">
        <v>54016920</v>
      </c>
      <c r="H11" s="249">
        <v>756236</v>
      </c>
      <c r="I11" s="249">
        <v>6093602</v>
      </c>
      <c r="J11" s="250">
        <v>85310</v>
      </c>
      <c r="N11" s="246"/>
      <c r="O11" s="246"/>
    </row>
    <row r="12" spans="2:15" s="236" customFormat="1" ht="21" hidden="1" customHeight="1">
      <c r="B12" s="251" t="s">
        <v>98</v>
      </c>
      <c r="C12" s="248">
        <f t="shared" si="0"/>
        <v>77797989</v>
      </c>
      <c r="D12" s="250">
        <f t="shared" si="0"/>
        <v>1089171</v>
      </c>
      <c r="E12" s="249">
        <v>14185526</v>
      </c>
      <c r="F12" s="250">
        <v>198597</v>
      </c>
      <c r="G12" s="249">
        <v>57702099</v>
      </c>
      <c r="H12" s="250">
        <v>807829</v>
      </c>
      <c r="I12" s="249">
        <v>5910364</v>
      </c>
      <c r="J12" s="250">
        <v>82745</v>
      </c>
    </row>
    <row r="13" spans="2:15" s="236" customFormat="1" ht="21" hidden="1" customHeight="1">
      <c r="B13" s="252" t="s">
        <v>99</v>
      </c>
      <c r="C13" s="248">
        <f t="shared" si="0"/>
        <v>81970713</v>
      </c>
      <c r="D13" s="250">
        <f t="shared" si="0"/>
        <v>1147589</v>
      </c>
      <c r="E13" s="249">
        <v>15555121</v>
      </c>
      <c r="F13" s="250">
        <v>217771</v>
      </c>
      <c r="G13" s="249">
        <v>60831932</v>
      </c>
      <c r="H13" s="250">
        <v>851647</v>
      </c>
      <c r="I13" s="249">
        <v>5583660</v>
      </c>
      <c r="J13" s="250">
        <v>78171</v>
      </c>
    </row>
    <row r="14" spans="2:15" s="236" customFormat="1" ht="21" hidden="1" customHeight="1">
      <c r="B14" s="247" t="s">
        <v>100</v>
      </c>
      <c r="C14" s="248">
        <f t="shared" si="0"/>
        <v>79824646</v>
      </c>
      <c r="D14" s="250">
        <f t="shared" si="0"/>
        <v>1117543</v>
      </c>
      <c r="E14" s="249">
        <v>16414995</v>
      </c>
      <c r="F14" s="250">
        <v>229809</v>
      </c>
      <c r="G14" s="249">
        <v>57953782</v>
      </c>
      <c r="H14" s="250">
        <v>811352</v>
      </c>
      <c r="I14" s="249">
        <v>5455869</v>
      </c>
      <c r="J14" s="250">
        <v>76382</v>
      </c>
    </row>
    <row r="15" spans="2:15" s="236" customFormat="1" ht="21" hidden="1" customHeight="1">
      <c r="B15" s="242" t="s">
        <v>101</v>
      </c>
      <c r="C15" s="248">
        <f t="shared" si="0"/>
        <v>82423990</v>
      </c>
      <c r="D15" s="250">
        <f t="shared" si="0"/>
        <v>1153934</v>
      </c>
      <c r="E15" s="249">
        <v>16810526</v>
      </c>
      <c r="F15" s="250">
        <v>235347</v>
      </c>
      <c r="G15" s="249">
        <v>59995495</v>
      </c>
      <c r="H15" s="250">
        <v>839936</v>
      </c>
      <c r="I15" s="249">
        <v>5617969</v>
      </c>
      <c r="J15" s="250">
        <v>78651</v>
      </c>
    </row>
    <row r="16" spans="2:15" s="236" customFormat="1" ht="21" hidden="1" customHeight="1">
      <c r="B16" s="247">
        <v>14</v>
      </c>
      <c r="C16" s="248">
        <v>86253521</v>
      </c>
      <c r="D16" s="250">
        <v>1126830</v>
      </c>
      <c r="E16" s="249">
        <v>17839670</v>
      </c>
      <c r="F16" s="250">
        <v>228874</v>
      </c>
      <c r="G16" s="249">
        <v>62696484</v>
      </c>
      <c r="H16" s="250">
        <v>816215</v>
      </c>
      <c r="I16" s="249">
        <v>5717367</v>
      </c>
      <c r="J16" s="250">
        <v>81741</v>
      </c>
    </row>
    <row r="17" spans="2:10" s="236" customFormat="1" ht="21" hidden="1" customHeight="1">
      <c r="B17" s="253" t="s">
        <v>102</v>
      </c>
      <c r="C17" s="248">
        <v>83663311</v>
      </c>
      <c r="D17" s="250">
        <v>1077130</v>
      </c>
      <c r="E17" s="249">
        <v>18537058</v>
      </c>
      <c r="F17" s="250">
        <v>238157</v>
      </c>
      <c r="G17" s="249">
        <v>59609328</v>
      </c>
      <c r="H17" s="250">
        <v>762502</v>
      </c>
      <c r="I17" s="249">
        <v>5516925</v>
      </c>
      <c r="J17" s="250">
        <v>76471</v>
      </c>
    </row>
    <row r="18" spans="2:10" s="236" customFormat="1" ht="21" hidden="1" customHeight="1">
      <c r="B18" s="253">
        <v>16</v>
      </c>
      <c r="C18" s="248">
        <v>1508716</v>
      </c>
      <c r="D18" s="250">
        <v>1137576</v>
      </c>
      <c r="E18" s="249">
        <v>344630</v>
      </c>
      <c r="F18" s="250">
        <v>255696</v>
      </c>
      <c r="G18" s="249">
        <v>1091331</v>
      </c>
      <c r="H18" s="250">
        <v>809706</v>
      </c>
      <c r="I18" s="249">
        <v>72755</v>
      </c>
      <c r="J18" s="250">
        <v>72174</v>
      </c>
    </row>
    <row r="19" spans="2:10" s="236" customFormat="1" ht="21" hidden="1" customHeight="1">
      <c r="B19" s="253">
        <v>17</v>
      </c>
      <c r="C19" s="248">
        <v>1546419</v>
      </c>
      <c r="D19" s="250">
        <v>1199282</v>
      </c>
      <c r="E19" s="249">
        <v>325372</v>
      </c>
      <c r="F19" s="250">
        <v>270929</v>
      </c>
      <c r="G19" s="249">
        <v>1115842</v>
      </c>
      <c r="H19" s="250">
        <v>857943</v>
      </c>
      <c r="I19" s="249">
        <v>78205</v>
      </c>
      <c r="J19" s="250">
        <v>70410</v>
      </c>
    </row>
    <row r="20" spans="2:10" s="236" customFormat="1" ht="21" hidden="1" customHeight="1">
      <c r="B20" s="253">
        <v>18</v>
      </c>
      <c r="C20" s="248">
        <v>1621410</v>
      </c>
      <c r="D20" s="250">
        <v>1316157</v>
      </c>
      <c r="E20" s="249">
        <v>506705</v>
      </c>
      <c r="F20" s="250">
        <v>408542</v>
      </c>
      <c r="G20" s="249">
        <v>1028766</v>
      </c>
      <c r="H20" s="250">
        <v>829462</v>
      </c>
      <c r="I20" s="249">
        <v>85939</v>
      </c>
      <c r="J20" s="250">
        <v>78153</v>
      </c>
    </row>
    <row r="21" spans="2:10" s="236" customFormat="1" ht="21" hidden="1" customHeight="1">
      <c r="B21" s="253">
        <v>19</v>
      </c>
      <c r="C21" s="248">
        <v>1703984</v>
      </c>
      <c r="D21" s="250">
        <v>1407143</v>
      </c>
      <c r="E21" s="249">
        <v>528788</v>
      </c>
      <c r="F21" s="250">
        <v>432095</v>
      </c>
      <c r="G21" s="249">
        <v>1073599</v>
      </c>
      <c r="H21" s="250">
        <v>877283</v>
      </c>
      <c r="I21" s="249">
        <v>101597</v>
      </c>
      <c r="J21" s="250">
        <v>97765</v>
      </c>
    </row>
    <row r="22" spans="2:10" s="236" customFormat="1" ht="21" customHeight="1">
      <c r="B22" s="253" t="s">
        <v>103</v>
      </c>
      <c r="C22" s="249">
        <v>2111516</v>
      </c>
      <c r="D22" s="250">
        <v>1881129</v>
      </c>
      <c r="E22" s="249">
        <v>860280</v>
      </c>
      <c r="F22" s="250">
        <v>762137</v>
      </c>
      <c r="G22" s="249">
        <v>1152092</v>
      </c>
      <c r="H22" s="250">
        <v>1020657</v>
      </c>
      <c r="I22" s="249">
        <v>99144</v>
      </c>
      <c r="J22" s="250">
        <v>98335</v>
      </c>
    </row>
    <row r="23" spans="2:10" s="236" customFormat="1" ht="21" customHeight="1">
      <c r="B23" s="253">
        <v>26</v>
      </c>
      <c r="C23" s="249">
        <v>2160888</v>
      </c>
      <c r="D23" s="250">
        <v>1946177</v>
      </c>
      <c r="E23" s="249">
        <v>912030</v>
      </c>
      <c r="F23" s="250">
        <v>819096</v>
      </c>
      <c r="G23" s="249">
        <v>1150290</v>
      </c>
      <c r="H23" s="250">
        <v>1033078</v>
      </c>
      <c r="I23" s="249">
        <v>98568</v>
      </c>
      <c r="J23" s="250">
        <v>94003</v>
      </c>
    </row>
    <row r="24" spans="2:10" s="236" customFormat="1" ht="21" customHeight="1">
      <c r="B24" s="253">
        <v>27</v>
      </c>
      <c r="C24" s="249">
        <v>2181004</v>
      </c>
      <c r="D24" s="250">
        <v>2011716</v>
      </c>
      <c r="E24" s="249">
        <v>916727</v>
      </c>
      <c r="F24" s="250">
        <v>845571</v>
      </c>
      <c r="G24" s="249">
        <v>1155263</v>
      </c>
      <c r="H24" s="250">
        <v>1065592</v>
      </c>
      <c r="I24" s="249">
        <v>109014</v>
      </c>
      <c r="J24" s="250">
        <v>100553</v>
      </c>
    </row>
    <row r="25" spans="2:10" s="236" customFormat="1" ht="21" customHeight="1">
      <c r="B25" s="253">
        <v>28</v>
      </c>
      <c r="C25" s="249">
        <v>2179323</v>
      </c>
      <c r="D25" s="250">
        <v>2042853</v>
      </c>
      <c r="E25" s="249">
        <v>892829</v>
      </c>
      <c r="F25" s="250">
        <v>836920</v>
      </c>
      <c r="G25" s="249">
        <v>1169869</v>
      </c>
      <c r="H25" s="250">
        <v>1096611</v>
      </c>
      <c r="I25" s="249">
        <v>116625</v>
      </c>
      <c r="J25" s="250">
        <v>109322</v>
      </c>
    </row>
    <row r="26" spans="2:10" s="236" customFormat="1" ht="21" customHeight="1">
      <c r="B26" s="253">
        <v>29</v>
      </c>
      <c r="C26" s="249">
        <v>2227965</v>
      </c>
      <c r="D26" s="250">
        <v>2114527</v>
      </c>
      <c r="E26" s="249">
        <v>904143</v>
      </c>
      <c r="F26" s="250">
        <v>858108</v>
      </c>
      <c r="G26" s="249">
        <v>1204092</v>
      </c>
      <c r="H26" s="250">
        <v>1142785</v>
      </c>
      <c r="I26" s="249">
        <v>119730</v>
      </c>
      <c r="J26" s="250">
        <v>113634</v>
      </c>
    </row>
    <row r="27" spans="2:10" s="236" customFormat="1" ht="21" customHeight="1">
      <c r="B27" s="253">
        <v>30</v>
      </c>
      <c r="C27" s="248">
        <f t="shared" ref="C27:D31" si="1">E27+G27+I27</f>
        <v>2322261</v>
      </c>
      <c r="D27" s="250">
        <f>F27+H27+J27</f>
        <v>2229400</v>
      </c>
      <c r="E27" s="249">
        <v>962370</v>
      </c>
      <c r="F27" s="250">
        <v>923887</v>
      </c>
      <c r="G27" s="249">
        <v>1234451</v>
      </c>
      <c r="H27" s="250">
        <v>1185089</v>
      </c>
      <c r="I27" s="249">
        <v>125440</v>
      </c>
      <c r="J27" s="250">
        <v>120424</v>
      </c>
    </row>
    <row r="28" spans="2:10" s="236" customFormat="1" ht="21" customHeight="1">
      <c r="B28" s="253" t="s">
        <v>104</v>
      </c>
      <c r="C28" s="248">
        <f t="shared" si="1"/>
        <v>2403752</v>
      </c>
      <c r="D28" s="250">
        <f t="shared" si="1"/>
        <v>2323863</v>
      </c>
      <c r="E28" s="249">
        <v>1014416</v>
      </c>
      <c r="F28" s="250">
        <v>980703</v>
      </c>
      <c r="G28" s="249">
        <v>1259653</v>
      </c>
      <c r="H28" s="250">
        <v>1217788</v>
      </c>
      <c r="I28" s="249">
        <v>129683</v>
      </c>
      <c r="J28" s="250">
        <v>125372</v>
      </c>
    </row>
    <row r="29" spans="2:10" s="236" customFormat="1" ht="21" customHeight="1">
      <c r="B29" s="253">
        <v>2</v>
      </c>
      <c r="C29" s="248">
        <f t="shared" si="1"/>
        <v>2494503</v>
      </c>
      <c r="D29" s="250">
        <f t="shared" si="1"/>
        <v>2428844</v>
      </c>
      <c r="E29" s="249">
        <v>1059069</v>
      </c>
      <c r="F29" s="250">
        <v>1031193</v>
      </c>
      <c r="G29" s="249">
        <v>1303832</v>
      </c>
      <c r="H29" s="250">
        <v>1269513</v>
      </c>
      <c r="I29" s="249">
        <v>131602</v>
      </c>
      <c r="J29" s="250">
        <v>128138</v>
      </c>
    </row>
    <row r="30" spans="2:10" s="236" customFormat="1" ht="21" customHeight="1">
      <c r="B30" s="253">
        <v>3</v>
      </c>
      <c r="C30" s="248">
        <f t="shared" si="1"/>
        <v>2567021</v>
      </c>
      <c r="D30" s="250">
        <f t="shared" si="1"/>
        <v>2498641</v>
      </c>
      <c r="E30" s="249">
        <v>1074062</v>
      </c>
      <c r="F30" s="250">
        <v>1045452</v>
      </c>
      <c r="G30" s="249">
        <v>1330443</v>
      </c>
      <c r="H30" s="250">
        <v>1295002</v>
      </c>
      <c r="I30" s="249">
        <v>162516</v>
      </c>
      <c r="J30" s="250">
        <v>158187</v>
      </c>
    </row>
    <row r="31" spans="2:10" s="236" customFormat="1" ht="21" customHeight="1">
      <c r="B31" s="254">
        <v>4</v>
      </c>
      <c r="C31" s="445">
        <f t="shared" si="1"/>
        <v>2701829</v>
      </c>
      <c r="D31" s="446">
        <f t="shared" si="1"/>
        <v>2638691</v>
      </c>
      <c r="E31" s="784">
        <v>1131736</v>
      </c>
      <c r="F31" s="446">
        <v>1105289</v>
      </c>
      <c r="G31" s="784">
        <v>1402792</v>
      </c>
      <c r="H31" s="446">
        <v>1370010</v>
      </c>
      <c r="I31" s="784">
        <v>167301</v>
      </c>
      <c r="J31" s="446">
        <v>163392</v>
      </c>
    </row>
    <row r="32" spans="2:10" s="236" customFormat="1" ht="21" customHeight="1">
      <c r="B32" s="236" t="s">
        <v>105</v>
      </c>
      <c r="C32" s="255"/>
      <c r="D32" s="255"/>
      <c r="E32" s="255"/>
      <c r="F32" s="255"/>
      <c r="G32" s="255"/>
      <c r="H32" s="255"/>
      <c r="J32" s="256" t="s">
        <v>106</v>
      </c>
    </row>
    <row r="33" spans="3:10" ht="21.75" customHeight="1">
      <c r="C33" s="257"/>
      <c r="D33" s="257"/>
      <c r="E33" s="257"/>
      <c r="F33" s="257"/>
      <c r="G33" s="257"/>
      <c r="H33" s="257"/>
      <c r="I33" s="257"/>
      <c r="J33" s="257"/>
    </row>
    <row r="34" spans="3:10" ht="21.75" customHeight="1">
      <c r="C34" s="257"/>
      <c r="D34" s="257"/>
      <c r="E34" s="257"/>
      <c r="F34" s="257"/>
      <c r="G34" s="257"/>
      <c r="H34" s="257"/>
      <c r="I34" s="257"/>
      <c r="J34" s="257"/>
    </row>
    <row r="35" spans="3:10" ht="21.75" customHeight="1">
      <c r="C35" s="257"/>
      <c r="D35" s="257"/>
      <c r="E35" s="257"/>
      <c r="F35" s="257"/>
      <c r="G35" s="257"/>
      <c r="H35" s="257"/>
      <c r="I35" s="257"/>
      <c r="J35" s="257"/>
    </row>
    <row r="36" spans="3:10" ht="21.75" customHeight="1">
      <c r="C36" s="257"/>
      <c r="D36" s="257"/>
      <c r="E36" s="257"/>
      <c r="F36" s="257"/>
      <c r="G36" s="257"/>
      <c r="H36" s="257"/>
      <c r="I36" s="257"/>
      <c r="J36" s="257"/>
    </row>
    <row r="37" spans="3:10" ht="21.75" customHeight="1">
      <c r="C37" s="257"/>
      <c r="D37" s="257"/>
      <c r="E37" s="257"/>
      <c r="F37" s="257"/>
      <c r="G37" s="257"/>
      <c r="H37" s="257"/>
      <c r="I37" s="257"/>
      <c r="J37" s="257"/>
    </row>
    <row r="38" spans="3:10" ht="21.75" customHeight="1">
      <c r="C38" s="257"/>
      <c r="D38" s="257"/>
      <c r="E38" s="257"/>
      <c r="F38" s="257"/>
      <c r="G38" s="257"/>
      <c r="H38" s="257"/>
      <c r="I38" s="257"/>
      <c r="J38" s="257"/>
    </row>
    <row r="39" spans="3:10" ht="21.75" customHeight="1">
      <c r="C39" s="257"/>
      <c r="D39" s="257"/>
      <c r="E39" s="257"/>
      <c r="F39" s="257"/>
      <c r="G39" s="257"/>
      <c r="H39" s="257"/>
      <c r="I39" s="257"/>
      <c r="J39" s="257"/>
    </row>
    <row r="40" spans="3:10" ht="21.75" customHeight="1">
      <c r="C40" s="257"/>
      <c r="D40" s="257"/>
      <c r="E40" s="257"/>
      <c r="F40" s="257"/>
      <c r="G40" s="257"/>
      <c r="H40" s="257"/>
      <c r="I40" s="257"/>
      <c r="J40" s="257"/>
    </row>
    <row r="41" spans="3:10" ht="21.75" customHeight="1">
      <c r="C41" s="257"/>
      <c r="D41" s="257"/>
      <c r="E41" s="257"/>
      <c r="F41" s="257"/>
      <c r="G41" s="257"/>
      <c r="H41" s="257"/>
      <c r="I41" s="257"/>
      <c r="J41" s="257"/>
    </row>
    <row r="42" spans="3:10" ht="21.75" customHeight="1">
      <c r="C42" s="257"/>
      <c r="D42" s="257"/>
      <c r="E42" s="257"/>
      <c r="F42" s="257"/>
      <c r="G42" s="257"/>
      <c r="H42" s="257"/>
      <c r="I42" s="257"/>
      <c r="J42" s="257"/>
    </row>
    <row r="43" spans="3:10" ht="21.75" customHeight="1">
      <c r="C43" s="257"/>
      <c r="D43" s="257"/>
      <c r="E43" s="257"/>
      <c r="F43" s="257"/>
      <c r="G43" s="257"/>
      <c r="H43" s="257"/>
      <c r="I43" s="257"/>
      <c r="J43" s="257"/>
    </row>
    <row r="44" spans="3:10" ht="21.75" customHeight="1">
      <c r="C44" s="257"/>
      <c r="D44" s="257"/>
      <c r="E44" s="257"/>
      <c r="F44" s="257"/>
      <c r="G44" s="257"/>
      <c r="H44" s="257"/>
      <c r="I44" s="257"/>
      <c r="J44" s="257"/>
    </row>
    <row r="45" spans="3:10" ht="21.75" customHeight="1">
      <c r="C45" s="257"/>
      <c r="D45" s="257"/>
      <c r="E45" s="257"/>
      <c r="F45" s="257"/>
      <c r="G45" s="257"/>
      <c r="H45" s="257"/>
      <c r="I45" s="257"/>
      <c r="J45" s="257"/>
    </row>
    <row r="46" spans="3:10" ht="21.75" customHeight="1">
      <c r="C46" s="257"/>
      <c r="D46" s="257"/>
      <c r="E46" s="257"/>
      <c r="F46" s="257"/>
      <c r="G46" s="257"/>
      <c r="H46" s="257"/>
      <c r="I46" s="257"/>
      <c r="J46" s="257"/>
    </row>
    <row r="47" spans="3:10" ht="21.75" customHeight="1">
      <c r="C47" s="257"/>
      <c r="D47" s="257"/>
      <c r="E47" s="257"/>
      <c r="F47" s="257"/>
      <c r="G47" s="257"/>
      <c r="H47" s="257"/>
      <c r="I47" s="257"/>
      <c r="J47" s="257"/>
    </row>
    <row r="48" spans="3:10" ht="21.75" customHeight="1">
      <c r="C48" s="257"/>
      <c r="D48" s="257"/>
      <c r="E48" s="257"/>
      <c r="F48" s="257"/>
      <c r="G48" s="257"/>
      <c r="H48" s="257"/>
      <c r="I48" s="257"/>
      <c r="J48" s="257"/>
    </row>
    <row r="49" spans="3:10" ht="21.75" customHeight="1">
      <c r="C49" s="257"/>
      <c r="D49" s="257"/>
      <c r="E49" s="257"/>
      <c r="F49" s="257"/>
      <c r="G49" s="257"/>
      <c r="H49" s="257"/>
      <c r="I49" s="257"/>
      <c r="J49" s="257"/>
    </row>
    <row r="50" spans="3:10" ht="21.75" customHeight="1">
      <c r="C50" s="257"/>
      <c r="D50" s="257"/>
      <c r="E50" s="257"/>
      <c r="F50" s="257"/>
      <c r="G50" s="257"/>
      <c r="H50" s="257"/>
      <c r="I50" s="257"/>
      <c r="J50" s="257"/>
    </row>
    <row r="51" spans="3:10" ht="21.75" customHeight="1">
      <c r="C51" s="257"/>
      <c r="D51" s="257"/>
      <c r="E51" s="257"/>
      <c r="F51" s="257"/>
      <c r="G51" s="257"/>
      <c r="H51" s="257"/>
      <c r="I51" s="257"/>
      <c r="J51" s="257"/>
    </row>
    <row r="52" spans="3:10" ht="21.75" customHeight="1">
      <c r="C52" s="257"/>
      <c r="D52" s="257"/>
      <c r="E52" s="257"/>
      <c r="F52" s="257"/>
      <c r="G52" s="257"/>
      <c r="H52" s="257"/>
      <c r="I52" s="257"/>
      <c r="J52" s="257"/>
    </row>
    <row r="53" spans="3:10" ht="21.75" customHeight="1">
      <c r="C53" s="257"/>
      <c r="D53" s="257"/>
      <c r="E53" s="257"/>
      <c r="F53" s="257"/>
      <c r="G53" s="257"/>
      <c r="H53" s="257"/>
      <c r="I53" s="257"/>
      <c r="J53" s="257"/>
    </row>
    <row r="54" spans="3:10" ht="21.75" customHeight="1">
      <c r="C54" s="257"/>
      <c r="D54" s="257"/>
      <c r="E54" s="257"/>
      <c r="F54" s="257"/>
      <c r="G54" s="257"/>
      <c r="H54" s="257"/>
      <c r="I54" s="257"/>
      <c r="J54" s="257"/>
    </row>
    <row r="55" spans="3:10" ht="21.75" customHeight="1">
      <c r="C55" s="257"/>
      <c r="D55" s="257"/>
      <c r="E55" s="257"/>
      <c r="F55" s="257"/>
      <c r="G55" s="257"/>
      <c r="H55" s="257"/>
      <c r="I55" s="257"/>
      <c r="J55" s="257"/>
    </row>
    <row r="56" spans="3:10" ht="21.75" customHeight="1">
      <c r="C56" s="257"/>
      <c r="D56" s="257"/>
      <c r="E56" s="257"/>
      <c r="F56" s="257"/>
      <c r="G56" s="257"/>
      <c r="H56" s="257"/>
      <c r="I56" s="257"/>
      <c r="J56" s="257"/>
    </row>
    <row r="57" spans="3:10" ht="21.75" customHeight="1">
      <c r="C57" s="257"/>
      <c r="D57" s="257"/>
      <c r="E57" s="257"/>
      <c r="F57" s="257"/>
      <c r="G57" s="257"/>
      <c r="H57" s="257"/>
      <c r="I57" s="257"/>
      <c r="J57" s="257"/>
    </row>
    <row r="58" spans="3:10" ht="21.75" customHeight="1">
      <c r="C58" s="257"/>
      <c r="D58" s="257"/>
      <c r="E58" s="257"/>
      <c r="F58" s="257"/>
      <c r="G58" s="257"/>
      <c r="H58" s="257"/>
      <c r="I58" s="257"/>
      <c r="J58" s="257"/>
    </row>
    <row r="59" spans="3:10" ht="21.75" customHeight="1">
      <c r="C59" s="257"/>
      <c r="D59" s="257"/>
      <c r="E59" s="257"/>
      <c r="F59" s="257"/>
      <c r="G59" s="257"/>
      <c r="H59" s="257"/>
      <c r="I59" s="257"/>
      <c r="J59" s="257"/>
    </row>
    <row r="60" spans="3:10" ht="21.75" customHeight="1">
      <c r="C60" s="257"/>
      <c r="D60" s="257"/>
      <c r="E60" s="257"/>
      <c r="F60" s="257"/>
      <c r="G60" s="257"/>
      <c r="H60" s="257"/>
      <c r="I60" s="257"/>
      <c r="J60" s="257"/>
    </row>
    <row r="61" spans="3:10" ht="21.75" customHeight="1">
      <c r="C61" s="257"/>
      <c r="D61" s="257"/>
      <c r="E61" s="257"/>
      <c r="F61" s="257"/>
      <c r="G61" s="257"/>
      <c r="H61" s="257"/>
      <c r="I61" s="257"/>
      <c r="J61" s="257"/>
    </row>
    <row r="62" spans="3:10" ht="21.75" customHeight="1">
      <c r="C62" s="257"/>
      <c r="D62" s="257"/>
      <c r="E62" s="257"/>
      <c r="F62" s="257"/>
      <c r="G62" s="257"/>
      <c r="H62" s="257"/>
      <c r="I62" s="257"/>
      <c r="J62" s="257"/>
    </row>
    <row r="63" spans="3:10" ht="21.75" customHeight="1">
      <c r="C63" s="257"/>
      <c r="D63" s="257"/>
      <c r="E63" s="257"/>
      <c r="F63" s="257"/>
      <c r="G63" s="257"/>
      <c r="H63" s="257"/>
      <c r="I63" s="257"/>
      <c r="J63" s="257"/>
    </row>
    <row r="64" spans="3:10" ht="21.75" customHeight="1">
      <c r="C64" s="257"/>
      <c r="D64" s="257"/>
      <c r="E64" s="257"/>
      <c r="F64" s="257"/>
      <c r="G64" s="257"/>
      <c r="H64" s="257"/>
      <c r="I64" s="257"/>
      <c r="J64" s="257"/>
    </row>
    <row r="65" spans="3:12" ht="21.75" customHeight="1">
      <c r="C65" s="257"/>
      <c r="D65" s="257"/>
      <c r="E65" s="257"/>
      <c r="F65" s="257"/>
      <c r="G65" s="257"/>
      <c r="H65" s="257"/>
      <c r="I65" s="257"/>
      <c r="J65" s="257"/>
    </row>
    <row r="66" spans="3:12" ht="21.75" customHeight="1">
      <c r="C66" s="257"/>
      <c r="D66" s="258"/>
      <c r="E66" s="257"/>
      <c r="F66" s="258"/>
      <c r="G66" s="257"/>
      <c r="H66" s="258"/>
      <c r="I66" s="257"/>
      <c r="J66" s="258"/>
      <c r="L66" s="259"/>
    </row>
    <row r="67" spans="3:12" ht="21.75" customHeight="1">
      <c r="C67" s="257"/>
      <c r="D67" s="257"/>
      <c r="E67" s="257"/>
      <c r="F67" s="257"/>
      <c r="G67" s="257"/>
      <c r="H67" s="257"/>
      <c r="I67" s="257"/>
      <c r="J67" s="257"/>
    </row>
    <row r="68" spans="3:12" ht="21.75" customHeight="1">
      <c r="C68" s="257"/>
      <c r="D68" s="257"/>
      <c r="E68" s="257"/>
      <c r="F68" s="257"/>
      <c r="G68" s="257"/>
      <c r="H68" s="257"/>
      <c r="I68" s="257"/>
      <c r="J68" s="257"/>
    </row>
    <row r="69" spans="3:12" ht="21.75" customHeight="1">
      <c r="C69" s="257"/>
      <c r="D69" s="257"/>
      <c r="E69" s="257"/>
      <c r="F69" s="257"/>
      <c r="G69" s="257"/>
      <c r="H69" s="257"/>
      <c r="I69" s="257"/>
      <c r="J69" s="257"/>
    </row>
    <row r="70" spans="3:12" ht="21.75" customHeight="1">
      <c r="C70" s="257"/>
      <c r="D70" s="257"/>
      <c r="E70" s="257"/>
      <c r="F70" s="257"/>
      <c r="G70" s="257"/>
      <c r="H70" s="257"/>
      <c r="I70" s="257"/>
      <c r="J70" s="257"/>
    </row>
    <row r="71" spans="3:12" ht="21.75" customHeight="1">
      <c r="C71" s="257"/>
      <c r="D71" s="257"/>
      <c r="E71" s="257"/>
      <c r="F71" s="257"/>
      <c r="G71" s="257"/>
      <c r="H71" s="257"/>
      <c r="I71" s="257"/>
      <c r="J71" s="257"/>
    </row>
    <row r="72" spans="3:12" ht="21.75" customHeight="1">
      <c r="C72" s="257"/>
      <c r="D72" s="257"/>
      <c r="E72" s="257"/>
      <c r="F72" s="257"/>
      <c r="G72" s="257"/>
      <c r="H72" s="257"/>
      <c r="I72" s="257"/>
      <c r="J72" s="257"/>
    </row>
    <row r="73" spans="3:12" ht="21.75" customHeight="1">
      <c r="C73" s="257"/>
      <c r="D73" s="257"/>
      <c r="E73" s="257"/>
      <c r="F73" s="257"/>
      <c r="G73" s="257"/>
      <c r="H73" s="257"/>
      <c r="I73" s="257"/>
      <c r="J73" s="257"/>
    </row>
    <row r="74" spans="3:12" ht="21.75" customHeight="1">
      <c r="C74" s="257"/>
      <c r="D74" s="257"/>
      <c r="E74" s="257"/>
      <c r="F74" s="257"/>
      <c r="G74" s="257"/>
      <c r="H74" s="257"/>
      <c r="I74" s="257"/>
      <c r="J74" s="257"/>
    </row>
    <row r="75" spans="3:12" ht="21.75" customHeight="1">
      <c r="C75" s="257"/>
      <c r="D75" s="257"/>
      <c r="E75" s="257"/>
      <c r="F75" s="257"/>
      <c r="G75" s="257"/>
      <c r="H75" s="257"/>
      <c r="I75" s="257"/>
      <c r="J75" s="257"/>
    </row>
    <row r="76" spans="3:12" ht="21.75" customHeight="1">
      <c r="C76" s="257"/>
      <c r="D76" s="257"/>
      <c r="E76" s="257"/>
      <c r="F76" s="257"/>
      <c r="G76" s="257"/>
      <c r="H76" s="257"/>
      <c r="I76" s="257"/>
      <c r="J76" s="257"/>
    </row>
    <row r="77" spans="3:12" ht="21.75" customHeight="1">
      <c r="C77" s="257"/>
      <c r="D77" s="257"/>
      <c r="E77" s="257"/>
      <c r="F77" s="257"/>
      <c r="G77" s="257"/>
      <c r="H77" s="257"/>
      <c r="I77" s="257"/>
      <c r="J77" s="257"/>
    </row>
    <row r="78" spans="3:12" ht="21.75" customHeight="1">
      <c r="C78" s="257"/>
      <c r="D78" s="257"/>
      <c r="E78" s="257"/>
      <c r="F78" s="257"/>
      <c r="G78" s="257"/>
      <c r="H78" s="257"/>
      <c r="I78" s="257"/>
      <c r="J78" s="257"/>
    </row>
    <row r="79" spans="3:12" ht="21.75" customHeight="1">
      <c r="C79" s="257"/>
      <c r="D79" s="257"/>
      <c r="E79" s="257"/>
      <c r="F79" s="257"/>
      <c r="G79" s="257"/>
      <c r="H79" s="257"/>
      <c r="I79" s="257"/>
      <c r="J79" s="257"/>
    </row>
    <row r="80" spans="3:12" ht="21.75" customHeight="1">
      <c r="C80" s="257"/>
      <c r="D80" s="257"/>
      <c r="E80" s="257"/>
      <c r="F80" s="257"/>
      <c r="G80" s="257"/>
      <c r="H80" s="257"/>
      <c r="I80" s="257"/>
      <c r="J80" s="257"/>
    </row>
    <row r="81" spans="3:10" ht="21.75" customHeight="1">
      <c r="C81" s="257"/>
      <c r="D81" s="257"/>
      <c r="E81" s="257"/>
      <c r="F81" s="257"/>
      <c r="G81" s="257"/>
      <c r="H81" s="257"/>
      <c r="I81" s="257"/>
      <c r="J81" s="257"/>
    </row>
    <row r="82" spans="3:10" ht="21.75" customHeight="1">
      <c r="C82" s="257"/>
      <c r="D82" s="257"/>
      <c r="E82" s="257"/>
      <c r="F82" s="257"/>
      <c r="G82" s="257"/>
      <c r="H82" s="257"/>
      <c r="I82" s="257"/>
      <c r="J82" s="257"/>
    </row>
    <row r="83" spans="3:10" ht="21.75" customHeight="1">
      <c r="C83" s="257"/>
      <c r="D83" s="257"/>
      <c r="E83" s="257"/>
      <c r="F83" s="257"/>
      <c r="G83" s="257"/>
      <c r="H83" s="257"/>
      <c r="I83" s="257"/>
      <c r="J83" s="257"/>
    </row>
    <row r="84" spans="3:10" ht="21.75" customHeight="1">
      <c r="C84" s="257"/>
      <c r="D84" s="257"/>
      <c r="E84" s="257"/>
      <c r="F84" s="257"/>
      <c r="G84" s="257"/>
      <c r="H84" s="257"/>
      <c r="I84" s="257"/>
      <c r="J84" s="257"/>
    </row>
    <row r="85" spans="3:10" ht="21.75" customHeight="1">
      <c r="C85" s="257"/>
      <c r="D85" s="257"/>
      <c r="E85" s="257"/>
      <c r="F85" s="257"/>
      <c r="G85" s="257"/>
      <c r="H85" s="257"/>
      <c r="I85" s="257"/>
      <c r="J85" s="257"/>
    </row>
    <row r="86" spans="3:10" ht="21.75" customHeight="1">
      <c r="C86" s="257"/>
      <c r="D86" s="257"/>
      <c r="E86" s="257"/>
      <c r="F86" s="257"/>
      <c r="G86" s="257"/>
      <c r="H86" s="257"/>
      <c r="I86" s="257"/>
      <c r="J86" s="257"/>
    </row>
    <row r="87" spans="3:10" ht="21.75" customHeight="1">
      <c r="C87" s="257"/>
      <c r="D87" s="257"/>
      <c r="E87" s="257"/>
      <c r="F87" s="257"/>
      <c r="G87" s="257"/>
      <c r="H87" s="257"/>
      <c r="I87" s="257"/>
      <c r="J87" s="257"/>
    </row>
    <row r="88" spans="3:10" ht="21.75" customHeight="1">
      <c r="C88" s="257"/>
      <c r="D88" s="257"/>
      <c r="E88" s="257"/>
      <c r="F88" s="257"/>
      <c r="G88" s="257"/>
      <c r="H88" s="257"/>
      <c r="I88" s="257"/>
      <c r="J88" s="257"/>
    </row>
    <row r="89" spans="3:10" ht="21.75" customHeight="1">
      <c r="C89" s="257"/>
      <c r="D89" s="257"/>
      <c r="E89" s="257"/>
      <c r="F89" s="257"/>
      <c r="G89" s="257"/>
      <c r="H89" s="257"/>
      <c r="I89" s="257"/>
      <c r="J89" s="257"/>
    </row>
    <row r="90" spans="3:10" ht="21.75" customHeight="1">
      <c r="C90" s="257"/>
      <c r="D90" s="257"/>
      <c r="E90" s="257"/>
      <c r="F90" s="257"/>
      <c r="G90" s="257"/>
      <c r="H90" s="257"/>
      <c r="I90" s="257"/>
      <c r="J90" s="257"/>
    </row>
    <row r="91" spans="3:10" ht="21.75" customHeight="1">
      <c r="C91" s="257"/>
      <c r="D91" s="257"/>
      <c r="E91" s="257"/>
      <c r="F91" s="257"/>
      <c r="G91" s="257"/>
      <c r="H91" s="257"/>
      <c r="I91" s="257"/>
      <c r="J91" s="257"/>
    </row>
    <row r="92" spans="3:10" ht="21.75" customHeight="1">
      <c r="C92" s="257"/>
      <c r="D92" s="257"/>
      <c r="E92" s="257"/>
      <c r="F92" s="257"/>
      <c r="G92" s="257"/>
      <c r="H92" s="257"/>
      <c r="I92" s="257"/>
      <c r="J92" s="257"/>
    </row>
    <row r="93" spans="3:10" ht="21.75" customHeight="1">
      <c r="C93" s="257"/>
      <c r="D93" s="257"/>
      <c r="E93" s="257"/>
      <c r="F93" s="257"/>
      <c r="G93" s="257"/>
      <c r="H93" s="257"/>
      <c r="I93" s="257"/>
      <c r="J93" s="257"/>
    </row>
    <row r="94" spans="3:10" ht="21.75" customHeight="1">
      <c r="C94" s="257"/>
      <c r="D94" s="257"/>
      <c r="E94" s="257"/>
      <c r="F94" s="257"/>
      <c r="G94" s="257"/>
      <c r="H94" s="257"/>
      <c r="I94" s="257"/>
      <c r="J94" s="257"/>
    </row>
    <row r="95" spans="3:10" ht="21.75" customHeight="1">
      <c r="C95" s="257"/>
      <c r="D95" s="257"/>
      <c r="E95" s="257"/>
      <c r="F95" s="257"/>
      <c r="G95" s="257"/>
      <c r="H95" s="257"/>
      <c r="I95" s="257"/>
      <c r="J95" s="257"/>
    </row>
    <row r="96" spans="3:10" ht="21.75" customHeight="1">
      <c r="C96" s="257"/>
      <c r="D96" s="257"/>
      <c r="E96" s="257"/>
      <c r="F96" s="257"/>
      <c r="G96" s="257"/>
      <c r="H96" s="257"/>
      <c r="I96" s="257"/>
      <c r="J96" s="257"/>
    </row>
    <row r="97" spans="3:10" ht="21.75" customHeight="1">
      <c r="C97" s="257"/>
      <c r="D97" s="257"/>
      <c r="E97" s="257"/>
      <c r="F97" s="257"/>
      <c r="G97" s="257"/>
      <c r="H97" s="257"/>
      <c r="I97" s="257"/>
      <c r="J97" s="257"/>
    </row>
    <row r="98" spans="3:10" ht="21.75" customHeight="1">
      <c r="C98" s="257"/>
      <c r="D98" s="257"/>
      <c r="E98" s="257"/>
      <c r="F98" s="257"/>
      <c r="G98" s="257"/>
      <c r="H98" s="257"/>
      <c r="I98" s="257"/>
      <c r="J98" s="257"/>
    </row>
    <row r="99" spans="3:10" ht="21.75" customHeight="1">
      <c r="C99" s="257"/>
      <c r="D99" s="257"/>
      <c r="E99" s="257"/>
      <c r="F99" s="257"/>
      <c r="G99" s="257"/>
      <c r="H99" s="257"/>
      <c r="I99" s="257"/>
      <c r="J99" s="257"/>
    </row>
    <row r="100" spans="3:10" ht="21.75" customHeight="1">
      <c r="C100" s="257"/>
      <c r="D100" s="257"/>
      <c r="E100" s="257"/>
      <c r="F100" s="257"/>
      <c r="G100" s="257"/>
      <c r="H100" s="257"/>
      <c r="I100" s="257"/>
      <c r="J100" s="257"/>
    </row>
    <row r="101" spans="3:10" ht="21.75" customHeight="1">
      <c r="C101" s="257"/>
      <c r="D101" s="257"/>
      <c r="E101" s="257"/>
      <c r="F101" s="257"/>
      <c r="G101" s="257"/>
      <c r="H101" s="257"/>
      <c r="I101" s="257"/>
      <c r="J101" s="257"/>
    </row>
    <row r="102" spans="3:10" ht="21.75" customHeight="1">
      <c r="C102" s="257"/>
      <c r="D102" s="257"/>
      <c r="E102" s="257"/>
      <c r="F102" s="257"/>
      <c r="G102" s="257"/>
      <c r="H102" s="257"/>
      <c r="I102" s="257"/>
      <c r="J102" s="257"/>
    </row>
    <row r="103" spans="3:10" ht="21.75" customHeight="1">
      <c r="C103" s="257"/>
      <c r="D103" s="257"/>
      <c r="E103" s="257"/>
      <c r="F103" s="257"/>
      <c r="G103" s="257"/>
      <c r="H103" s="257"/>
      <c r="I103" s="257"/>
      <c r="J103" s="257"/>
    </row>
    <row r="104" spans="3:10" ht="21.75" customHeight="1">
      <c r="C104" s="257"/>
      <c r="D104" s="257"/>
      <c r="E104" s="257"/>
      <c r="F104" s="257"/>
      <c r="G104" s="257"/>
      <c r="H104" s="257"/>
      <c r="I104" s="257"/>
      <c r="J104" s="257"/>
    </row>
    <row r="105" spans="3:10" ht="21.75" customHeight="1">
      <c r="C105" s="257"/>
      <c r="D105" s="257"/>
      <c r="E105" s="257"/>
      <c r="F105" s="257"/>
      <c r="G105" s="257"/>
      <c r="H105" s="257"/>
      <c r="I105" s="257"/>
      <c r="J105" s="257"/>
    </row>
    <row r="106" spans="3:10" ht="21.75" customHeight="1">
      <c r="C106" s="257"/>
      <c r="D106" s="257"/>
      <c r="E106" s="257"/>
      <c r="F106" s="257"/>
      <c r="G106" s="257"/>
      <c r="H106" s="257"/>
      <c r="I106" s="257"/>
      <c r="J106" s="257"/>
    </row>
    <row r="107" spans="3:10" ht="21.75" customHeight="1">
      <c r="C107" s="257"/>
      <c r="D107" s="257"/>
      <c r="E107" s="257"/>
      <c r="F107" s="257"/>
      <c r="G107" s="257"/>
      <c r="H107" s="257"/>
      <c r="I107" s="257"/>
      <c r="J107" s="257"/>
    </row>
    <row r="108" spans="3:10" ht="21.75" customHeight="1">
      <c r="C108" s="257"/>
      <c r="D108" s="257"/>
      <c r="E108" s="257"/>
      <c r="F108" s="257"/>
      <c r="G108" s="257"/>
      <c r="H108" s="257"/>
      <c r="I108" s="257"/>
      <c r="J108" s="257"/>
    </row>
    <row r="109" spans="3:10" ht="21.75" customHeight="1">
      <c r="C109" s="257"/>
      <c r="D109" s="257"/>
      <c r="E109" s="257"/>
      <c r="F109" s="257"/>
      <c r="G109" s="257"/>
      <c r="H109" s="257"/>
      <c r="I109" s="257"/>
      <c r="J109" s="257"/>
    </row>
    <row r="110" spans="3:10" ht="21.75" customHeight="1">
      <c r="C110" s="257"/>
      <c r="D110" s="257"/>
      <c r="E110" s="257"/>
      <c r="F110" s="257"/>
      <c r="G110" s="257"/>
      <c r="H110" s="257"/>
      <c r="I110" s="257"/>
      <c r="J110" s="257"/>
    </row>
    <row r="111" spans="3:10" ht="21.75" customHeight="1">
      <c r="C111" s="257"/>
      <c r="D111" s="257"/>
      <c r="E111" s="257"/>
      <c r="F111" s="257"/>
      <c r="G111" s="257"/>
      <c r="H111" s="257"/>
      <c r="I111" s="257"/>
      <c r="J111" s="257"/>
    </row>
    <row r="112" spans="3:10" ht="21.75" customHeight="1">
      <c r="C112" s="257"/>
      <c r="D112" s="257"/>
      <c r="E112" s="257"/>
      <c r="F112" s="257"/>
      <c r="G112" s="257"/>
      <c r="H112" s="257"/>
      <c r="I112" s="257"/>
      <c r="J112" s="257"/>
    </row>
    <row r="113" spans="3:10" ht="21.75" customHeight="1">
      <c r="C113" s="257"/>
      <c r="D113" s="257"/>
      <c r="E113" s="257"/>
      <c r="F113" s="257"/>
      <c r="G113" s="257"/>
      <c r="H113" s="257"/>
      <c r="I113" s="257"/>
      <c r="J113" s="257"/>
    </row>
    <row r="114" spans="3:10" ht="21.75" customHeight="1">
      <c r="C114" s="257"/>
      <c r="D114" s="257"/>
      <c r="E114" s="257"/>
      <c r="F114" s="257"/>
      <c r="G114" s="257"/>
      <c r="H114" s="257"/>
      <c r="I114" s="257"/>
      <c r="J114" s="257"/>
    </row>
    <row r="115" spans="3:10" ht="21.75" customHeight="1">
      <c r="C115" s="257"/>
      <c r="D115" s="257"/>
      <c r="E115" s="257"/>
      <c r="F115" s="257"/>
      <c r="G115" s="257"/>
      <c r="H115" s="257"/>
      <c r="I115" s="257"/>
      <c r="J115" s="257"/>
    </row>
    <row r="116" spans="3:10" ht="21.75" customHeight="1">
      <c r="C116" s="257"/>
      <c r="D116" s="257"/>
      <c r="E116" s="257"/>
      <c r="F116" s="257"/>
      <c r="G116" s="257"/>
      <c r="H116" s="257"/>
      <c r="I116" s="257"/>
      <c r="J116" s="257"/>
    </row>
    <row r="117" spans="3:10" ht="21.75" customHeight="1">
      <c r="C117" s="257"/>
      <c r="D117" s="257"/>
      <c r="E117" s="257"/>
      <c r="F117" s="257"/>
      <c r="G117" s="257"/>
      <c r="H117" s="257"/>
      <c r="I117" s="257"/>
      <c r="J117" s="257"/>
    </row>
    <row r="118" spans="3:10" ht="21.75" customHeight="1">
      <c r="C118" s="257"/>
      <c r="D118" s="257"/>
      <c r="E118" s="257"/>
      <c r="F118" s="257"/>
      <c r="G118" s="257"/>
      <c r="H118" s="257"/>
      <c r="I118" s="257"/>
      <c r="J118" s="257"/>
    </row>
    <row r="119" spans="3:10" ht="21.75" customHeight="1">
      <c r="C119" s="257"/>
      <c r="D119" s="257"/>
      <c r="E119" s="257"/>
      <c r="F119" s="257"/>
      <c r="G119" s="257"/>
      <c r="H119" s="257"/>
      <c r="I119" s="257"/>
      <c r="J119" s="257"/>
    </row>
    <row r="120" spans="3:10" ht="21.75" customHeight="1">
      <c r="C120" s="257"/>
      <c r="D120" s="257"/>
      <c r="E120" s="257"/>
      <c r="F120" s="257"/>
      <c r="G120" s="257"/>
      <c r="H120" s="257"/>
      <c r="I120" s="257"/>
      <c r="J120" s="257"/>
    </row>
    <row r="121" spans="3:10" ht="21.75" customHeight="1">
      <c r="C121" s="257"/>
      <c r="D121" s="257"/>
      <c r="E121" s="257"/>
      <c r="F121" s="257"/>
      <c r="G121" s="257"/>
      <c r="H121" s="257"/>
      <c r="I121" s="257"/>
      <c r="J121" s="257"/>
    </row>
    <row r="122" spans="3:10" ht="21.75" customHeight="1">
      <c r="C122" s="257"/>
      <c r="D122" s="257"/>
      <c r="E122" s="257"/>
      <c r="F122" s="257"/>
      <c r="G122" s="257"/>
      <c r="H122" s="257"/>
      <c r="I122" s="257"/>
      <c r="J122" s="257"/>
    </row>
    <row r="123" spans="3:10" ht="21.75" customHeight="1">
      <c r="C123" s="257"/>
      <c r="D123" s="257"/>
      <c r="E123" s="257"/>
      <c r="F123" s="257"/>
      <c r="G123" s="257"/>
      <c r="H123" s="257"/>
      <c r="I123" s="257"/>
      <c r="J123" s="257"/>
    </row>
    <row r="124" spans="3:10" ht="21.75" customHeight="1">
      <c r="C124" s="257"/>
      <c r="D124" s="257"/>
      <c r="E124" s="257"/>
      <c r="F124" s="257"/>
      <c r="G124" s="257"/>
      <c r="H124" s="257"/>
      <c r="I124" s="257"/>
      <c r="J124" s="257"/>
    </row>
    <row r="125" spans="3:10" ht="21.75" customHeight="1">
      <c r="C125" s="257"/>
      <c r="D125" s="257"/>
      <c r="E125" s="257"/>
      <c r="F125" s="257"/>
      <c r="G125" s="257"/>
      <c r="H125" s="257"/>
      <c r="I125" s="257"/>
      <c r="J125" s="257"/>
    </row>
    <row r="126" spans="3:10" ht="21.75" customHeight="1">
      <c r="C126" s="257"/>
      <c r="D126" s="257"/>
      <c r="E126" s="257"/>
      <c r="F126" s="257"/>
      <c r="G126" s="257"/>
      <c r="H126" s="257"/>
      <c r="I126" s="257"/>
      <c r="J126" s="257"/>
    </row>
    <row r="127" spans="3:10" ht="21.75" customHeight="1">
      <c r="C127" s="257"/>
      <c r="D127" s="257"/>
      <c r="E127" s="257"/>
      <c r="F127" s="257"/>
      <c r="G127" s="257"/>
      <c r="H127" s="257"/>
      <c r="I127" s="257"/>
      <c r="J127" s="257"/>
    </row>
    <row r="128" spans="3:10" ht="21.75" customHeight="1">
      <c r="C128" s="257"/>
      <c r="D128" s="257"/>
      <c r="E128" s="257"/>
      <c r="F128" s="257"/>
      <c r="G128" s="257"/>
      <c r="H128" s="257"/>
      <c r="I128" s="257"/>
      <c r="J128" s="257"/>
    </row>
    <row r="129" spans="3:10" ht="21.75" customHeight="1">
      <c r="C129" s="257"/>
      <c r="D129" s="257"/>
      <c r="E129" s="257"/>
      <c r="F129" s="257"/>
      <c r="G129" s="257"/>
      <c r="H129" s="257"/>
      <c r="I129" s="257"/>
      <c r="J129" s="257"/>
    </row>
    <row r="130" spans="3:10" ht="21.75" customHeight="1">
      <c r="C130" s="257"/>
      <c r="D130" s="257"/>
      <c r="E130" s="257"/>
      <c r="F130" s="257"/>
      <c r="G130" s="257"/>
      <c r="H130" s="257"/>
      <c r="I130" s="257"/>
      <c r="J130" s="257"/>
    </row>
  </sheetData>
  <mergeCells count="1">
    <mergeCell ref="B2:J2"/>
  </mergeCells>
  <phoneticPr fontId="3"/>
  <printOptions horizontalCentered="1"/>
  <pageMargins left="0.25" right="0.25" top="0.75" bottom="0.75" header="0.3" footer="0.3"/>
  <pageSetup paperSize="9"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8"/>
  <sheetViews>
    <sheetView view="pageBreakPreview" zoomScaleNormal="55" zoomScaleSheetLayoutView="100" workbookViewId="0">
      <selection activeCell="Q9" sqref="Q9"/>
    </sheetView>
  </sheetViews>
  <sheetFormatPr defaultColWidth="10" defaultRowHeight="12"/>
  <cols>
    <col min="1" max="1" width="6.75" style="1" customWidth="1"/>
    <col min="2" max="2" width="15.5" style="1" customWidth="1"/>
    <col min="3" max="5" width="10.625" style="1" hidden="1" customWidth="1"/>
    <col min="6" max="8" width="10.875" style="1" hidden="1" customWidth="1"/>
    <col min="9" max="10" width="11.25" style="1" hidden="1" customWidth="1"/>
    <col min="11" max="11" width="11.5" style="1" hidden="1" customWidth="1"/>
    <col min="12" max="12" width="11.25" style="1" hidden="1" customWidth="1"/>
    <col min="13" max="13" width="10.625" style="1" hidden="1" customWidth="1"/>
    <col min="14" max="14" width="11.25" style="1" bestFit="1" customWidth="1"/>
    <col min="15" max="16" width="10.875" style="1" customWidth="1"/>
    <col min="17" max="18" width="11.375" style="1" bestFit="1" customWidth="1"/>
    <col min="19" max="19" width="11.25" style="1" bestFit="1" customWidth="1"/>
    <col min="20" max="21" width="10.875" style="1" customWidth="1"/>
    <col min="22" max="23" width="11.375" style="1" bestFit="1" customWidth="1"/>
    <col min="24" max="16384" width="10" style="1"/>
  </cols>
  <sheetData>
    <row r="1" spans="1:23" ht="30" customHeight="1">
      <c r="A1" s="1119" t="s">
        <v>158</v>
      </c>
      <c r="B1" s="1119"/>
      <c r="C1" s="1119"/>
      <c r="D1" s="1119"/>
      <c r="E1" s="1119"/>
      <c r="F1" s="1119"/>
      <c r="G1" s="1119"/>
      <c r="H1" s="1119"/>
      <c r="I1" s="1119"/>
      <c r="J1" s="1119"/>
      <c r="K1" s="1119"/>
      <c r="L1" s="1119"/>
      <c r="M1" s="1119"/>
      <c r="N1" s="1119"/>
      <c r="O1" s="1119"/>
      <c r="P1" s="1119"/>
      <c r="Q1" s="1119"/>
      <c r="R1" s="1119"/>
      <c r="S1" s="1126"/>
      <c r="T1" s="1126"/>
      <c r="U1" s="1126"/>
      <c r="V1" s="1126"/>
      <c r="W1" s="1126"/>
    </row>
    <row r="2" spans="1:23" ht="12" customHeight="1">
      <c r="A2" s="324"/>
      <c r="B2" s="341"/>
      <c r="C2" s="341"/>
      <c r="D2" s="341"/>
      <c r="E2" s="341"/>
      <c r="F2" s="341"/>
      <c r="G2" s="341"/>
      <c r="H2" s="341"/>
      <c r="I2" s="341"/>
      <c r="J2" s="341"/>
      <c r="K2" s="341"/>
      <c r="L2" s="341"/>
      <c r="M2" s="341"/>
    </row>
    <row r="3" spans="1:23" ht="18" customHeight="1">
      <c r="A3" s="342" t="s">
        <v>159</v>
      </c>
      <c r="L3" s="63"/>
      <c r="M3" s="63"/>
      <c r="R3" s="63"/>
      <c r="W3" s="63" t="s">
        <v>160</v>
      </c>
    </row>
    <row r="4" spans="1:23" ht="31.5" customHeight="1">
      <c r="A4" s="327" t="s">
        <v>161</v>
      </c>
      <c r="B4" s="343" t="s">
        <v>151</v>
      </c>
      <c r="C4" s="344" t="s">
        <v>128</v>
      </c>
      <c r="D4" s="344" t="s">
        <v>131</v>
      </c>
      <c r="E4" s="344" t="s">
        <v>132</v>
      </c>
      <c r="F4" s="344" t="s">
        <v>162</v>
      </c>
      <c r="G4" s="344" t="s">
        <v>134</v>
      </c>
      <c r="H4" s="344" t="s">
        <v>163</v>
      </c>
      <c r="I4" s="345" t="s">
        <v>98</v>
      </c>
      <c r="J4" s="330" t="s">
        <v>99</v>
      </c>
      <c r="K4" s="345" t="s">
        <v>100</v>
      </c>
      <c r="L4" s="330" t="s">
        <v>101</v>
      </c>
      <c r="M4" s="345" t="s">
        <v>164</v>
      </c>
      <c r="N4" s="346" t="s">
        <v>165</v>
      </c>
      <c r="O4" s="347" t="s">
        <v>166</v>
      </c>
      <c r="P4" s="347" t="s">
        <v>167</v>
      </c>
      <c r="Q4" s="348" t="s">
        <v>168</v>
      </c>
      <c r="R4" s="347" t="s">
        <v>169</v>
      </c>
      <c r="S4" s="348" t="s">
        <v>64</v>
      </c>
      <c r="T4" s="347" t="s">
        <v>170</v>
      </c>
      <c r="U4" s="348" t="s">
        <v>66</v>
      </c>
      <c r="V4" s="348" t="s">
        <v>67</v>
      </c>
      <c r="W4" s="348" t="s">
        <v>68</v>
      </c>
    </row>
    <row r="5" spans="1:23" ht="24" customHeight="1">
      <c r="A5" s="1120" t="s">
        <v>171</v>
      </c>
      <c r="B5" s="349" t="s">
        <v>172</v>
      </c>
      <c r="C5" s="350">
        <v>1062000</v>
      </c>
      <c r="D5" s="351">
        <v>990000</v>
      </c>
      <c r="E5" s="351">
        <v>922000</v>
      </c>
      <c r="F5" s="352">
        <v>844000</v>
      </c>
      <c r="G5" s="353">
        <v>791000</v>
      </c>
      <c r="H5" s="354">
        <v>771000</v>
      </c>
      <c r="I5" s="355">
        <v>758000</v>
      </c>
      <c r="J5" s="356">
        <v>784000</v>
      </c>
      <c r="K5" s="356">
        <v>794000</v>
      </c>
      <c r="L5" s="356">
        <v>832000</v>
      </c>
      <c r="M5" s="356">
        <v>845000</v>
      </c>
      <c r="N5" s="332">
        <v>853000</v>
      </c>
      <c r="O5" s="332">
        <v>816000</v>
      </c>
      <c r="P5" s="332">
        <v>801000</v>
      </c>
      <c r="Q5" s="332">
        <v>1471000</v>
      </c>
      <c r="R5" s="335">
        <v>1480000</v>
      </c>
      <c r="S5" s="791">
        <v>1490000</v>
      </c>
      <c r="T5" s="791">
        <v>1466000</v>
      </c>
      <c r="U5" s="791">
        <v>1390000</v>
      </c>
      <c r="V5" s="791">
        <v>1310000</v>
      </c>
      <c r="W5" s="792">
        <v>1334000</v>
      </c>
    </row>
    <row r="6" spans="1:23" ht="24" customHeight="1">
      <c r="A6" s="1121"/>
      <c r="B6" s="357" t="s">
        <v>173</v>
      </c>
      <c r="C6" s="358">
        <v>91200</v>
      </c>
      <c r="D6" s="359">
        <v>103200</v>
      </c>
      <c r="E6" s="359">
        <v>133200</v>
      </c>
      <c r="F6" s="360">
        <v>141600</v>
      </c>
      <c r="G6" s="361">
        <v>147600</v>
      </c>
      <c r="H6" s="362">
        <v>166800</v>
      </c>
      <c r="I6" s="363">
        <v>152400</v>
      </c>
      <c r="J6" s="364">
        <v>158400</v>
      </c>
      <c r="K6" s="364">
        <v>141600</v>
      </c>
      <c r="L6" s="364">
        <v>139200</v>
      </c>
      <c r="M6" s="364">
        <v>142800</v>
      </c>
      <c r="N6" s="335">
        <v>133000</v>
      </c>
      <c r="O6" s="335">
        <v>121000</v>
      </c>
      <c r="P6" s="335">
        <v>120000</v>
      </c>
      <c r="Q6" s="335">
        <v>188000</v>
      </c>
      <c r="R6" s="335">
        <v>184000</v>
      </c>
      <c r="S6" s="786">
        <v>188000</v>
      </c>
      <c r="T6" s="786">
        <v>202000</v>
      </c>
      <c r="U6" s="786">
        <v>200000</v>
      </c>
      <c r="V6" s="786">
        <v>196000</v>
      </c>
      <c r="W6" s="787">
        <v>190000</v>
      </c>
    </row>
    <row r="7" spans="1:23" ht="24" customHeight="1">
      <c r="A7" s="1121"/>
      <c r="B7" s="357" t="s">
        <v>174</v>
      </c>
      <c r="C7" s="358">
        <v>153600</v>
      </c>
      <c r="D7" s="359">
        <v>153600</v>
      </c>
      <c r="E7" s="359">
        <v>144000</v>
      </c>
      <c r="F7" s="360">
        <v>115200</v>
      </c>
      <c r="G7" s="361">
        <v>100800</v>
      </c>
      <c r="H7" s="362">
        <v>102400</v>
      </c>
      <c r="I7" s="363">
        <v>116800</v>
      </c>
      <c r="J7" s="364">
        <v>123200</v>
      </c>
      <c r="K7" s="364">
        <v>132800</v>
      </c>
      <c r="L7" s="364">
        <v>161600</v>
      </c>
      <c r="M7" s="364">
        <v>169600</v>
      </c>
      <c r="N7" s="335">
        <v>662000</v>
      </c>
      <c r="O7" s="335">
        <v>701000</v>
      </c>
      <c r="P7" s="335">
        <v>779000</v>
      </c>
      <c r="Q7" s="335">
        <v>1228800</v>
      </c>
      <c r="R7" s="335">
        <v>1255000</v>
      </c>
      <c r="S7" s="786">
        <v>1303200</v>
      </c>
      <c r="T7" s="786">
        <v>1384800</v>
      </c>
      <c r="U7" s="786">
        <v>1382400</v>
      </c>
      <c r="V7" s="786">
        <v>1533600</v>
      </c>
      <c r="W7" s="787">
        <v>1605600</v>
      </c>
    </row>
    <row r="8" spans="1:23" ht="24" customHeight="1">
      <c r="A8" s="1121"/>
      <c r="B8" s="357" t="s">
        <v>175</v>
      </c>
      <c r="C8" s="365" t="s">
        <v>24</v>
      </c>
      <c r="D8" s="366" t="s">
        <v>24</v>
      </c>
      <c r="E8" s="366" t="s">
        <v>24</v>
      </c>
      <c r="F8" s="367" t="s">
        <v>24</v>
      </c>
      <c r="G8" s="368" t="s">
        <v>24</v>
      </c>
      <c r="H8" s="369" t="s">
        <v>24</v>
      </c>
      <c r="I8" s="370" t="s">
        <v>24</v>
      </c>
      <c r="J8" s="371" t="s">
        <v>24</v>
      </c>
      <c r="K8" s="371" t="s">
        <v>24</v>
      </c>
      <c r="L8" s="364">
        <v>2500</v>
      </c>
      <c r="M8" s="364">
        <v>2500</v>
      </c>
      <c r="N8" s="335">
        <v>115000</v>
      </c>
      <c r="O8" s="335">
        <v>103000</v>
      </c>
      <c r="P8" s="335">
        <v>100000</v>
      </c>
      <c r="Q8" s="335">
        <v>125800</v>
      </c>
      <c r="R8" s="335">
        <v>126000</v>
      </c>
      <c r="S8" s="786">
        <v>118400</v>
      </c>
      <c r="T8" s="786">
        <v>129500</v>
      </c>
      <c r="U8" s="786">
        <v>144300</v>
      </c>
      <c r="V8" s="786">
        <v>159100</v>
      </c>
      <c r="W8" s="787">
        <v>185000</v>
      </c>
    </row>
    <row r="9" spans="1:23" ht="24" customHeight="1">
      <c r="A9" s="1122"/>
      <c r="B9" s="372" t="s">
        <v>176</v>
      </c>
      <c r="C9" s="373">
        <f t="shared" ref="C9:L9" si="0">SUM(C5:C8)</f>
        <v>1306800</v>
      </c>
      <c r="D9" s="374">
        <f t="shared" si="0"/>
        <v>1246800</v>
      </c>
      <c r="E9" s="374">
        <f t="shared" si="0"/>
        <v>1199200</v>
      </c>
      <c r="F9" s="375">
        <f t="shared" si="0"/>
        <v>1100800</v>
      </c>
      <c r="G9" s="376">
        <f t="shared" si="0"/>
        <v>1039400</v>
      </c>
      <c r="H9" s="376">
        <f t="shared" si="0"/>
        <v>1040200</v>
      </c>
      <c r="I9" s="377">
        <f t="shared" si="0"/>
        <v>1027200</v>
      </c>
      <c r="J9" s="374">
        <f t="shared" si="0"/>
        <v>1065600</v>
      </c>
      <c r="K9" s="374">
        <f t="shared" si="0"/>
        <v>1068400</v>
      </c>
      <c r="L9" s="374">
        <f t="shared" si="0"/>
        <v>1135300</v>
      </c>
      <c r="M9" s="374">
        <v>1159900</v>
      </c>
      <c r="N9" s="335">
        <v>1763000</v>
      </c>
      <c r="O9" s="340">
        <v>1741000</v>
      </c>
      <c r="P9" s="340">
        <v>1800000</v>
      </c>
      <c r="Q9" s="340">
        <v>3013600</v>
      </c>
      <c r="R9" s="340">
        <v>3045000</v>
      </c>
      <c r="S9" s="786">
        <f>SUM(S5:S8)</f>
        <v>3099600</v>
      </c>
      <c r="T9" s="789">
        <f>SUM(T5:T8)</f>
        <v>3182300</v>
      </c>
      <c r="U9" s="789">
        <f>SUM(U5:U8)</f>
        <v>3116700</v>
      </c>
      <c r="V9" s="789">
        <f>SUM(V5:V8)</f>
        <v>3198700</v>
      </c>
      <c r="W9" s="790">
        <f>SUM(W5:W8)</f>
        <v>3314600</v>
      </c>
    </row>
    <row r="10" spans="1:23" ht="24" customHeight="1">
      <c r="A10" s="1120" t="s">
        <v>177</v>
      </c>
      <c r="B10" s="349" t="s">
        <v>178</v>
      </c>
      <c r="C10" s="350">
        <v>878400</v>
      </c>
      <c r="D10" s="351">
        <v>895200</v>
      </c>
      <c r="E10" s="351">
        <v>940800</v>
      </c>
      <c r="F10" s="352">
        <v>902400</v>
      </c>
      <c r="G10" s="353">
        <v>835200</v>
      </c>
      <c r="H10" s="354">
        <v>760800</v>
      </c>
      <c r="I10" s="355">
        <v>756000</v>
      </c>
      <c r="J10" s="356">
        <v>746400</v>
      </c>
      <c r="K10" s="356">
        <v>717600</v>
      </c>
      <c r="L10" s="356">
        <v>703200</v>
      </c>
      <c r="M10" s="356">
        <v>734400</v>
      </c>
      <c r="N10" s="332">
        <v>1538000</v>
      </c>
      <c r="O10" s="335">
        <v>1642000</v>
      </c>
      <c r="P10" s="335">
        <v>1675000</v>
      </c>
      <c r="Q10" s="335">
        <v>2408400</v>
      </c>
      <c r="R10" s="335">
        <v>2455000</v>
      </c>
      <c r="S10" s="791">
        <v>2383200</v>
      </c>
      <c r="T10" s="786">
        <v>2426400</v>
      </c>
      <c r="U10" s="786">
        <v>2473200</v>
      </c>
      <c r="V10" s="786">
        <v>2502000</v>
      </c>
      <c r="W10" s="787">
        <v>2577600</v>
      </c>
    </row>
    <row r="11" spans="1:23" ht="24" customHeight="1">
      <c r="A11" s="1121"/>
      <c r="B11" s="357" t="s">
        <v>179</v>
      </c>
      <c r="C11" s="365" t="s">
        <v>24</v>
      </c>
      <c r="D11" s="366" t="s">
        <v>24</v>
      </c>
      <c r="E11" s="366" t="s">
        <v>24</v>
      </c>
      <c r="F11" s="367" t="s">
        <v>24</v>
      </c>
      <c r="G11" s="368" t="s">
        <v>24</v>
      </c>
      <c r="H11" s="369" t="s">
        <v>24</v>
      </c>
      <c r="I11" s="370" t="s">
        <v>24</v>
      </c>
      <c r="J11" s="371" t="s">
        <v>24</v>
      </c>
      <c r="K11" s="371" t="s">
        <v>24</v>
      </c>
      <c r="L11" s="371" t="s">
        <v>24</v>
      </c>
      <c r="M11" s="371" t="s">
        <v>37</v>
      </c>
      <c r="N11" s="378" t="s">
        <v>37</v>
      </c>
      <c r="O11" s="378" t="s">
        <v>37</v>
      </c>
      <c r="P11" s="378" t="s">
        <v>37</v>
      </c>
      <c r="Q11" s="378" t="s">
        <v>37</v>
      </c>
      <c r="R11" s="378" t="s">
        <v>37</v>
      </c>
      <c r="S11" s="793"/>
      <c r="T11" s="793"/>
      <c r="U11" s="793"/>
      <c r="V11" s="793"/>
      <c r="W11" s="794"/>
    </row>
    <row r="12" spans="1:23" ht="24" customHeight="1">
      <c r="A12" s="1121"/>
      <c r="B12" s="357" t="s">
        <v>180</v>
      </c>
      <c r="C12" s="358">
        <v>5868000</v>
      </c>
      <c r="D12" s="359">
        <v>6357600</v>
      </c>
      <c r="E12" s="359">
        <v>7099200</v>
      </c>
      <c r="F12" s="360">
        <v>8042400</v>
      </c>
      <c r="G12" s="361">
        <v>9698400</v>
      </c>
      <c r="H12" s="362">
        <v>11952000</v>
      </c>
      <c r="I12" s="363">
        <v>14349600</v>
      </c>
      <c r="J12" s="364">
        <v>17868700</v>
      </c>
      <c r="K12" s="364">
        <v>22788000</v>
      </c>
      <c r="L12" s="364">
        <v>27482400</v>
      </c>
      <c r="M12" s="364">
        <v>33357600</v>
      </c>
      <c r="N12" s="335">
        <v>88120000</v>
      </c>
      <c r="O12" s="335">
        <v>90654000</v>
      </c>
      <c r="P12" s="335">
        <v>93779000</v>
      </c>
      <c r="Q12" s="335">
        <v>109501000</v>
      </c>
      <c r="R12" s="335">
        <v>115487000</v>
      </c>
      <c r="S12" s="786">
        <v>118655200</v>
      </c>
      <c r="T12" s="786">
        <v>121355300</v>
      </c>
      <c r="U12" s="786">
        <v>124312600</v>
      </c>
      <c r="V12" s="786">
        <v>127533800</v>
      </c>
      <c r="W12" s="787">
        <v>131206900</v>
      </c>
    </row>
    <row r="13" spans="1:23" ht="24" customHeight="1">
      <c r="A13" s="1121"/>
      <c r="B13" s="357" t="s">
        <v>181</v>
      </c>
      <c r="C13" s="358">
        <v>13001000</v>
      </c>
      <c r="D13" s="359">
        <v>13465000</v>
      </c>
      <c r="E13" s="359">
        <v>13780000</v>
      </c>
      <c r="F13" s="360">
        <v>14252000</v>
      </c>
      <c r="G13" s="361">
        <v>14596000</v>
      </c>
      <c r="H13" s="362">
        <v>15042000</v>
      </c>
      <c r="I13" s="363">
        <v>15289000</v>
      </c>
      <c r="J13" s="364">
        <v>15475000</v>
      </c>
      <c r="K13" s="364">
        <v>15950000</v>
      </c>
      <c r="L13" s="364">
        <v>16255000</v>
      </c>
      <c r="M13" s="364">
        <v>16957000</v>
      </c>
      <c r="N13" s="335">
        <v>17172000</v>
      </c>
      <c r="O13" s="335">
        <v>16883000</v>
      </c>
      <c r="P13" s="335">
        <v>16587000</v>
      </c>
      <c r="Q13" s="335">
        <v>20118300</v>
      </c>
      <c r="R13" s="335">
        <v>20222000</v>
      </c>
      <c r="S13" s="786">
        <v>19951800</v>
      </c>
      <c r="T13" s="786">
        <v>20401200</v>
      </c>
      <c r="U13" s="786">
        <v>20440200</v>
      </c>
      <c r="V13" s="786">
        <v>20961800</v>
      </c>
      <c r="W13" s="787">
        <v>20947200</v>
      </c>
    </row>
    <row r="14" spans="1:23" ht="24" customHeight="1">
      <c r="A14" s="1122"/>
      <c r="B14" s="372" t="s">
        <v>176</v>
      </c>
      <c r="C14" s="373">
        <f t="shared" ref="C14:L14" si="1">SUM(C10:C13)</f>
        <v>19747400</v>
      </c>
      <c r="D14" s="374">
        <f t="shared" si="1"/>
        <v>20717800</v>
      </c>
      <c r="E14" s="374">
        <f t="shared" si="1"/>
        <v>21820000</v>
      </c>
      <c r="F14" s="375">
        <f t="shared" si="1"/>
        <v>23196800</v>
      </c>
      <c r="G14" s="376">
        <f t="shared" si="1"/>
        <v>25129600</v>
      </c>
      <c r="H14" s="376">
        <f t="shared" si="1"/>
        <v>27754800</v>
      </c>
      <c r="I14" s="377">
        <f t="shared" si="1"/>
        <v>30394600</v>
      </c>
      <c r="J14" s="374">
        <f t="shared" si="1"/>
        <v>34090100</v>
      </c>
      <c r="K14" s="374">
        <f t="shared" si="1"/>
        <v>39455600</v>
      </c>
      <c r="L14" s="374">
        <f t="shared" si="1"/>
        <v>44440600</v>
      </c>
      <c r="M14" s="374">
        <v>51049000</v>
      </c>
      <c r="N14" s="340">
        <v>106830000</v>
      </c>
      <c r="O14" s="340">
        <v>109179000</v>
      </c>
      <c r="P14" s="340">
        <v>112041000</v>
      </c>
      <c r="Q14" s="340">
        <v>132027700</v>
      </c>
      <c r="R14" s="340">
        <v>138164000</v>
      </c>
      <c r="S14" s="789">
        <f>SUM(S10:S13)</f>
        <v>140990200</v>
      </c>
      <c r="T14" s="789">
        <f>SUM(T10:T13)</f>
        <v>144182900</v>
      </c>
      <c r="U14" s="789">
        <f>SUM(U10:U13)</f>
        <v>147226000</v>
      </c>
      <c r="V14" s="789">
        <f>SUM(V10:V13)</f>
        <v>150997600</v>
      </c>
      <c r="W14" s="790">
        <f>SUM(W10:W13)</f>
        <v>154731700</v>
      </c>
    </row>
    <row r="15" spans="1:23" ht="24" customHeight="1">
      <c r="A15" s="1123" t="s">
        <v>182</v>
      </c>
      <c r="B15" s="379" t="s">
        <v>183</v>
      </c>
      <c r="C15" s="350">
        <v>396800</v>
      </c>
      <c r="D15" s="351">
        <v>380800</v>
      </c>
      <c r="E15" s="351">
        <v>379200</v>
      </c>
      <c r="F15" s="352">
        <v>371200</v>
      </c>
      <c r="G15" s="353">
        <v>356800</v>
      </c>
      <c r="H15" s="354">
        <v>348800</v>
      </c>
      <c r="I15" s="355">
        <v>353600</v>
      </c>
      <c r="J15" s="356">
        <v>366400</v>
      </c>
      <c r="K15" s="356">
        <v>369600</v>
      </c>
      <c r="L15" s="356">
        <v>372800</v>
      </c>
      <c r="M15" s="356">
        <v>374400</v>
      </c>
      <c r="N15" s="335">
        <v>402000</v>
      </c>
      <c r="O15" s="335">
        <v>406000</v>
      </c>
      <c r="P15" s="335">
        <v>405000</v>
      </c>
      <c r="Q15" s="335">
        <v>496000</v>
      </c>
      <c r="R15" s="335">
        <v>496000</v>
      </c>
      <c r="S15" s="786">
        <v>496000</v>
      </c>
      <c r="T15" s="786">
        <v>528000</v>
      </c>
      <c r="U15" s="786">
        <v>528000</v>
      </c>
      <c r="V15" s="786">
        <v>544000</v>
      </c>
      <c r="W15" s="787">
        <v>536000</v>
      </c>
    </row>
    <row r="16" spans="1:23" ht="24" customHeight="1">
      <c r="A16" s="1124"/>
      <c r="B16" s="357" t="s">
        <v>184</v>
      </c>
      <c r="C16" s="358">
        <v>37600</v>
      </c>
      <c r="D16" s="359">
        <v>37600</v>
      </c>
      <c r="E16" s="359">
        <v>32900</v>
      </c>
      <c r="F16" s="360">
        <v>37600</v>
      </c>
      <c r="G16" s="361">
        <v>37600</v>
      </c>
      <c r="H16" s="362">
        <v>61100</v>
      </c>
      <c r="I16" s="363">
        <v>56400</v>
      </c>
      <c r="J16" s="364">
        <v>65800</v>
      </c>
      <c r="K16" s="364">
        <v>56400</v>
      </c>
      <c r="L16" s="364">
        <v>47000</v>
      </c>
      <c r="M16" s="364">
        <v>47000</v>
      </c>
      <c r="N16" s="335">
        <v>42000</v>
      </c>
      <c r="O16" s="335">
        <v>42000</v>
      </c>
      <c r="P16" s="335">
        <v>42000</v>
      </c>
      <c r="Q16" s="335">
        <v>59000</v>
      </c>
      <c r="R16" s="335">
        <v>53000</v>
      </c>
      <c r="S16" s="786">
        <v>139500</v>
      </c>
      <c r="T16" s="786">
        <v>146700</v>
      </c>
      <c r="U16" s="786">
        <v>144400</v>
      </c>
      <c r="V16" s="786">
        <v>138500</v>
      </c>
      <c r="W16" s="787">
        <v>49300</v>
      </c>
    </row>
    <row r="17" spans="1:23" ht="24" customHeight="1">
      <c r="A17" s="1125"/>
      <c r="B17" s="372" t="s">
        <v>176</v>
      </c>
      <c r="C17" s="373">
        <f t="shared" ref="C17:L17" si="2">SUM(C15:C16)</f>
        <v>434400</v>
      </c>
      <c r="D17" s="374">
        <f t="shared" si="2"/>
        <v>418400</v>
      </c>
      <c r="E17" s="374">
        <f t="shared" si="2"/>
        <v>412100</v>
      </c>
      <c r="F17" s="375">
        <f t="shared" si="2"/>
        <v>408800</v>
      </c>
      <c r="G17" s="376">
        <f t="shared" si="2"/>
        <v>394400</v>
      </c>
      <c r="H17" s="376">
        <f t="shared" si="2"/>
        <v>409900</v>
      </c>
      <c r="I17" s="377">
        <f t="shared" si="2"/>
        <v>410000</v>
      </c>
      <c r="J17" s="374">
        <f t="shared" si="2"/>
        <v>432200</v>
      </c>
      <c r="K17" s="374">
        <f t="shared" si="2"/>
        <v>426000</v>
      </c>
      <c r="L17" s="374">
        <f t="shared" si="2"/>
        <v>419800</v>
      </c>
      <c r="M17" s="374">
        <v>421400</v>
      </c>
      <c r="N17" s="335">
        <v>444000</v>
      </c>
      <c r="O17" s="335">
        <v>448000</v>
      </c>
      <c r="P17" s="335">
        <v>447000</v>
      </c>
      <c r="Q17" s="335">
        <v>555000</v>
      </c>
      <c r="R17" s="335">
        <v>549000</v>
      </c>
      <c r="S17" s="786">
        <f>SUM(S15:S16)</f>
        <v>635500</v>
      </c>
      <c r="T17" s="786">
        <f>SUM(T15:T16)</f>
        <v>674700</v>
      </c>
      <c r="U17" s="786">
        <f>SUM(U15:U16)</f>
        <v>672400</v>
      </c>
      <c r="V17" s="786">
        <f>SUM(V15:V16)</f>
        <v>682500</v>
      </c>
      <c r="W17" s="787">
        <f>SUM(W15:W16)</f>
        <v>585300</v>
      </c>
    </row>
    <row r="18" spans="1:23" ht="24" customHeight="1" thickBot="1">
      <c r="A18" s="380" t="s">
        <v>185</v>
      </c>
      <c r="B18" s="381"/>
      <c r="C18" s="382">
        <v>1352000</v>
      </c>
      <c r="D18" s="383">
        <v>1412000</v>
      </c>
      <c r="E18" s="383">
        <v>1600000</v>
      </c>
      <c r="F18" s="384">
        <v>1540000</v>
      </c>
      <c r="G18" s="385">
        <v>1544000</v>
      </c>
      <c r="H18" s="386">
        <v>1492000</v>
      </c>
      <c r="I18" s="387">
        <v>1372000</v>
      </c>
      <c r="J18" s="388">
        <v>1344000</v>
      </c>
      <c r="K18" s="388">
        <v>1280000</v>
      </c>
      <c r="L18" s="388">
        <v>1316000</v>
      </c>
      <c r="M18" s="388">
        <v>1340000</v>
      </c>
      <c r="N18" s="389">
        <v>1812000</v>
      </c>
      <c r="O18" s="389">
        <v>1840000</v>
      </c>
      <c r="P18" s="389">
        <v>1848000</v>
      </c>
      <c r="Q18" s="389">
        <v>2929000</v>
      </c>
      <c r="R18" s="389">
        <v>3024000</v>
      </c>
      <c r="S18" s="795">
        <v>3078000</v>
      </c>
      <c r="T18" s="795">
        <v>3204000</v>
      </c>
      <c r="U18" s="795">
        <v>3354000</v>
      </c>
      <c r="V18" s="795">
        <v>3486000</v>
      </c>
      <c r="W18" s="796">
        <v>3694000</v>
      </c>
    </row>
    <row r="19" spans="1:23" ht="24" customHeight="1" thickTop="1">
      <c r="A19" s="390" t="s">
        <v>186</v>
      </c>
      <c r="B19" s="391"/>
      <c r="C19" s="373">
        <f t="shared" ref="C19:L19" si="3">SUM(C9+C14+C17+C18)</f>
        <v>22840600</v>
      </c>
      <c r="D19" s="374">
        <f t="shared" si="3"/>
        <v>23795000</v>
      </c>
      <c r="E19" s="374">
        <f t="shared" si="3"/>
        <v>25031300</v>
      </c>
      <c r="F19" s="375">
        <f t="shared" si="3"/>
        <v>26246400</v>
      </c>
      <c r="G19" s="376">
        <f t="shared" si="3"/>
        <v>28107400</v>
      </c>
      <c r="H19" s="376">
        <f t="shared" si="3"/>
        <v>30696900</v>
      </c>
      <c r="I19" s="377">
        <f t="shared" si="3"/>
        <v>33203800</v>
      </c>
      <c r="J19" s="374">
        <f t="shared" si="3"/>
        <v>36931900</v>
      </c>
      <c r="K19" s="374">
        <f t="shared" si="3"/>
        <v>42230000</v>
      </c>
      <c r="L19" s="374">
        <f t="shared" si="3"/>
        <v>47311700</v>
      </c>
      <c r="M19" s="374">
        <v>53970300</v>
      </c>
      <c r="N19" s="392">
        <v>110849000</v>
      </c>
      <c r="O19" s="340">
        <v>113208000</v>
      </c>
      <c r="P19" s="340">
        <v>116136000</v>
      </c>
      <c r="Q19" s="340">
        <v>138525300</v>
      </c>
      <c r="R19" s="340">
        <v>144782000</v>
      </c>
      <c r="S19" s="797">
        <f>S9+S14+S17+S18</f>
        <v>147803300</v>
      </c>
      <c r="T19" s="789">
        <f>T9+T14+T17+T18</f>
        <v>151243900</v>
      </c>
      <c r="U19" s="789">
        <f>U9+U14+U17+U18</f>
        <v>154369100</v>
      </c>
      <c r="V19" s="789">
        <f>V9+V14+V17+V18</f>
        <v>158364800</v>
      </c>
      <c r="W19" s="790">
        <f>W9+W14+W17+W18</f>
        <v>162325600</v>
      </c>
    </row>
    <row r="20" spans="1:23" ht="24" customHeight="1">
      <c r="L20" s="63"/>
      <c r="M20" s="63"/>
      <c r="R20" s="63"/>
      <c r="W20" s="63" t="s">
        <v>187</v>
      </c>
    </row>
    <row r="21" spans="1:23" hidden="1">
      <c r="C21" s="393">
        <f t="shared" ref="C21:K21" si="4">SUM(C5:C8)</f>
        <v>1306800</v>
      </c>
      <c r="D21" s="393">
        <f t="shared" si="4"/>
        <v>1246800</v>
      </c>
      <c r="E21" s="393">
        <f t="shared" si="4"/>
        <v>1199200</v>
      </c>
      <c r="F21" s="393">
        <f t="shared" si="4"/>
        <v>1100800</v>
      </c>
      <c r="G21" s="393">
        <f t="shared" si="4"/>
        <v>1039400</v>
      </c>
      <c r="H21" s="393">
        <f t="shared" si="4"/>
        <v>1040200</v>
      </c>
      <c r="I21" s="393">
        <f t="shared" si="4"/>
        <v>1027200</v>
      </c>
      <c r="J21" s="393">
        <f t="shared" si="4"/>
        <v>1065600</v>
      </c>
      <c r="K21" s="393">
        <f t="shared" si="4"/>
        <v>1068400</v>
      </c>
      <c r="L21" s="393"/>
      <c r="M21" s="393">
        <f>SUM(L5:L8)</f>
        <v>1135300</v>
      </c>
    </row>
    <row r="22" spans="1:23" hidden="1">
      <c r="C22" s="393">
        <f t="shared" ref="C22:K22" si="5">SUM(C10:C13)</f>
        <v>19747400</v>
      </c>
      <c r="D22" s="393">
        <f t="shared" si="5"/>
        <v>20717800</v>
      </c>
      <c r="E22" s="393">
        <f t="shared" si="5"/>
        <v>21820000</v>
      </c>
      <c r="F22" s="393">
        <f t="shared" si="5"/>
        <v>23196800</v>
      </c>
      <c r="G22" s="393">
        <f t="shared" si="5"/>
        <v>25129600</v>
      </c>
      <c r="H22" s="393">
        <f t="shared" si="5"/>
        <v>27754800</v>
      </c>
      <c r="I22" s="393">
        <f t="shared" si="5"/>
        <v>30394600</v>
      </c>
      <c r="J22" s="393">
        <f t="shared" si="5"/>
        <v>34090100</v>
      </c>
      <c r="K22" s="393">
        <f t="shared" si="5"/>
        <v>39455600</v>
      </c>
      <c r="L22" s="393"/>
      <c r="M22" s="393">
        <f>SUM(L10:L13)</f>
        <v>44440600</v>
      </c>
    </row>
    <row r="23" spans="1:23" hidden="1">
      <c r="C23" s="393">
        <f t="shared" ref="C23:K23" si="6">SUM(C15:C16)</f>
        <v>434400</v>
      </c>
      <c r="D23" s="393">
        <f t="shared" si="6"/>
        <v>418400</v>
      </c>
      <c r="E23" s="393">
        <f t="shared" si="6"/>
        <v>412100</v>
      </c>
      <c r="F23" s="393">
        <f t="shared" si="6"/>
        <v>408800</v>
      </c>
      <c r="G23" s="393">
        <f t="shared" si="6"/>
        <v>394400</v>
      </c>
      <c r="H23" s="393">
        <f t="shared" si="6"/>
        <v>409900</v>
      </c>
      <c r="I23" s="393">
        <f t="shared" si="6"/>
        <v>410000</v>
      </c>
      <c r="J23" s="393">
        <f t="shared" si="6"/>
        <v>432200</v>
      </c>
      <c r="K23" s="393">
        <f t="shared" si="6"/>
        <v>426000</v>
      </c>
      <c r="L23" s="393"/>
      <c r="M23" s="393">
        <f>SUM(L15:L16)</f>
        <v>419800</v>
      </c>
    </row>
    <row r="24" spans="1:23" hidden="1">
      <c r="C24" s="393">
        <f t="shared" ref="C24:K24" si="7">SUM(C21:C23,C18)</f>
        <v>22840600</v>
      </c>
      <c r="D24" s="393">
        <f t="shared" si="7"/>
        <v>23795000</v>
      </c>
      <c r="E24" s="393">
        <f t="shared" si="7"/>
        <v>25031300</v>
      </c>
      <c r="F24" s="393">
        <f t="shared" si="7"/>
        <v>26246400</v>
      </c>
      <c r="G24" s="393">
        <f t="shared" si="7"/>
        <v>28107400</v>
      </c>
      <c r="H24" s="393">
        <f t="shared" si="7"/>
        <v>30696900</v>
      </c>
      <c r="I24" s="393">
        <f t="shared" si="7"/>
        <v>33203800</v>
      </c>
      <c r="J24" s="393">
        <f t="shared" si="7"/>
        <v>36931900</v>
      </c>
      <c r="K24" s="393">
        <f t="shared" si="7"/>
        <v>42230000</v>
      </c>
      <c r="L24" s="393"/>
      <c r="M24" s="393">
        <f>SUM(M21:M23,L18)</f>
        <v>47311700</v>
      </c>
    </row>
    <row r="25" spans="1:23" ht="13.5">
      <c r="A25"/>
    </row>
    <row r="58" spans="3:11">
      <c r="C58" s="259"/>
      <c r="E58" s="259"/>
      <c r="G58" s="259"/>
      <c r="I58" s="259"/>
      <c r="K58" s="259"/>
    </row>
  </sheetData>
  <mergeCells count="4">
    <mergeCell ref="A5:A9"/>
    <mergeCell ref="A10:A14"/>
    <mergeCell ref="A15:A17"/>
    <mergeCell ref="A1:W1"/>
  </mergeCells>
  <phoneticPr fontId="3"/>
  <printOptions horizontalCentered="1" verticalCentered="1"/>
  <pageMargins left="0.39370078740157483" right="0.39370078740157483" top="0.59055118110236227" bottom="0.59055118110236227" header="0" footer="0"/>
  <pageSetup paperSize="9" orientation="landscape" verticalDpi="4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view="pageBreakPreview" topLeftCell="A7" zoomScaleSheetLayoutView="100" workbookViewId="0">
      <selection activeCell="N4" sqref="N4"/>
    </sheetView>
  </sheetViews>
  <sheetFormatPr defaultColWidth="10" defaultRowHeight="12"/>
  <cols>
    <col min="1" max="1" width="6" style="1" customWidth="1"/>
    <col min="2" max="2" width="15.5" style="1" customWidth="1"/>
    <col min="3" max="4" width="10.375" style="1" hidden="1" customWidth="1"/>
    <col min="5" max="5" width="10.375" style="396" hidden="1" customWidth="1"/>
    <col min="6" max="7" width="10.875" style="396" hidden="1" customWidth="1"/>
    <col min="8" max="8" width="10.875" style="397" hidden="1" customWidth="1"/>
    <col min="9" max="9" width="10.875" style="396" hidden="1" customWidth="1"/>
    <col min="10" max="13" width="10.875" style="397" hidden="1" customWidth="1"/>
    <col min="14" max="16384" width="10" style="1"/>
  </cols>
  <sheetData>
    <row r="1" spans="1:22" ht="30" customHeight="1">
      <c r="A1" s="1119" t="s">
        <v>188</v>
      </c>
      <c r="B1" s="1119"/>
      <c r="C1" s="1119"/>
      <c r="D1" s="1119"/>
      <c r="E1" s="1119"/>
      <c r="F1" s="1119"/>
      <c r="G1" s="1119"/>
      <c r="H1" s="1119"/>
      <c r="I1" s="1119"/>
      <c r="J1" s="1119"/>
      <c r="K1" s="1119"/>
      <c r="L1" s="1119"/>
      <c r="M1" s="1119"/>
      <c r="N1" s="1119"/>
      <c r="O1" s="1119"/>
      <c r="P1" s="1119"/>
      <c r="Q1" s="1119"/>
      <c r="R1" s="1126"/>
      <c r="S1" s="1126"/>
      <c r="T1" s="1126"/>
      <c r="U1" s="1126"/>
      <c r="V1" s="1126"/>
    </row>
    <row r="2" spans="1:22" ht="17.25">
      <c r="A2" s="395"/>
      <c r="J2" s="396"/>
      <c r="K2" s="396"/>
      <c r="L2" s="396"/>
      <c r="M2" s="396"/>
    </row>
    <row r="3" spans="1:22" ht="15" customHeight="1">
      <c r="A3" s="1127" t="s">
        <v>189</v>
      </c>
      <c r="B3" s="1127"/>
      <c r="C3" s="1127"/>
      <c r="L3" s="398"/>
      <c r="M3" s="398"/>
      <c r="N3" s="398"/>
      <c r="O3" s="398"/>
      <c r="P3" s="398"/>
      <c r="Q3" s="398"/>
      <c r="S3" s="398"/>
      <c r="T3" s="398"/>
      <c r="U3" s="398"/>
      <c r="V3" s="398" t="s">
        <v>190</v>
      </c>
    </row>
    <row r="4" spans="1:22" ht="33" customHeight="1">
      <c r="A4" s="327" t="s">
        <v>161</v>
      </c>
      <c r="B4" s="343" t="s">
        <v>151</v>
      </c>
      <c r="C4" s="344" t="s">
        <v>128</v>
      </c>
      <c r="D4" s="344" t="s">
        <v>131</v>
      </c>
      <c r="E4" s="344" t="s">
        <v>132</v>
      </c>
      <c r="F4" s="344" t="s">
        <v>162</v>
      </c>
      <c r="G4" s="344" t="s">
        <v>134</v>
      </c>
      <c r="H4" s="399" t="s">
        <v>191</v>
      </c>
      <c r="I4" s="345" t="s">
        <v>98</v>
      </c>
      <c r="J4" s="399" t="s">
        <v>99</v>
      </c>
      <c r="K4" s="345" t="s">
        <v>100</v>
      </c>
      <c r="L4" s="399" t="s">
        <v>101</v>
      </c>
      <c r="M4" s="345" t="s">
        <v>164</v>
      </c>
      <c r="N4" s="10" t="s">
        <v>192</v>
      </c>
      <c r="O4" s="10" t="s">
        <v>193</v>
      </c>
      <c r="P4" s="10" t="s">
        <v>194</v>
      </c>
      <c r="Q4" s="10" t="s">
        <v>195</v>
      </c>
      <c r="R4" s="10" t="s">
        <v>64</v>
      </c>
      <c r="S4" s="10" t="s">
        <v>199</v>
      </c>
      <c r="T4" s="10" t="s">
        <v>66</v>
      </c>
      <c r="U4" s="10" t="s">
        <v>67</v>
      </c>
      <c r="V4" s="10" t="s">
        <v>68</v>
      </c>
    </row>
    <row r="5" spans="1:22" ht="24" customHeight="1">
      <c r="A5" s="1120" t="s">
        <v>171</v>
      </c>
      <c r="B5" s="349" t="s">
        <v>172</v>
      </c>
      <c r="C5" s="400">
        <v>1062</v>
      </c>
      <c r="D5" s="401">
        <v>990</v>
      </c>
      <c r="E5" s="402">
        <v>922</v>
      </c>
      <c r="F5" s="403">
        <v>844</v>
      </c>
      <c r="G5" s="404">
        <v>791</v>
      </c>
      <c r="H5" s="404">
        <v>771</v>
      </c>
      <c r="I5" s="405">
        <v>758</v>
      </c>
      <c r="J5" s="402">
        <v>784</v>
      </c>
      <c r="K5" s="402">
        <v>794</v>
      </c>
      <c r="L5" s="402">
        <v>832</v>
      </c>
      <c r="M5" s="402">
        <v>845</v>
      </c>
      <c r="N5" s="406">
        <v>816</v>
      </c>
      <c r="O5" s="406">
        <v>801</v>
      </c>
      <c r="P5" s="406">
        <v>737</v>
      </c>
      <c r="Q5" s="406">
        <v>740</v>
      </c>
      <c r="R5" s="798">
        <v>891</v>
      </c>
      <c r="S5" s="799">
        <v>801</v>
      </c>
      <c r="T5" s="799">
        <v>714</v>
      </c>
      <c r="U5" s="799">
        <v>686</v>
      </c>
      <c r="V5" s="800">
        <v>699</v>
      </c>
    </row>
    <row r="6" spans="1:22" ht="24" customHeight="1">
      <c r="A6" s="1121"/>
      <c r="B6" s="357" t="s">
        <v>173</v>
      </c>
      <c r="C6" s="407">
        <v>76</v>
      </c>
      <c r="D6" s="408">
        <v>86</v>
      </c>
      <c r="E6" s="409">
        <v>111</v>
      </c>
      <c r="F6" s="410">
        <v>118</v>
      </c>
      <c r="G6" s="411">
        <v>123</v>
      </c>
      <c r="H6" s="411">
        <v>139</v>
      </c>
      <c r="I6" s="412">
        <v>127</v>
      </c>
      <c r="J6" s="409">
        <v>132</v>
      </c>
      <c r="K6" s="409">
        <v>118</v>
      </c>
      <c r="L6" s="409">
        <v>116</v>
      </c>
      <c r="M6" s="409">
        <v>119</v>
      </c>
      <c r="N6" s="406">
        <v>101</v>
      </c>
      <c r="O6" s="406">
        <v>100</v>
      </c>
      <c r="P6" s="406">
        <v>94</v>
      </c>
      <c r="Q6" s="406">
        <v>92</v>
      </c>
      <c r="R6" s="799">
        <v>109</v>
      </c>
      <c r="S6" s="799">
        <v>109</v>
      </c>
      <c r="T6" s="799">
        <v>103</v>
      </c>
      <c r="U6" s="799">
        <v>101</v>
      </c>
      <c r="V6" s="800">
        <v>100</v>
      </c>
    </row>
    <row r="7" spans="1:22" ht="24" customHeight="1">
      <c r="A7" s="1121"/>
      <c r="B7" s="357" t="s">
        <v>174</v>
      </c>
      <c r="C7" s="407">
        <v>96</v>
      </c>
      <c r="D7" s="408">
        <v>96</v>
      </c>
      <c r="E7" s="409">
        <v>90</v>
      </c>
      <c r="F7" s="410">
        <v>72</v>
      </c>
      <c r="G7" s="411">
        <v>63</v>
      </c>
      <c r="H7" s="411">
        <v>64</v>
      </c>
      <c r="I7" s="412">
        <v>73</v>
      </c>
      <c r="J7" s="409">
        <v>77</v>
      </c>
      <c r="K7" s="409">
        <v>83</v>
      </c>
      <c r="L7" s="409">
        <v>101</v>
      </c>
      <c r="M7" s="409">
        <v>106</v>
      </c>
      <c r="N7" s="406">
        <v>438</v>
      </c>
      <c r="O7" s="406">
        <v>487</v>
      </c>
      <c r="P7" s="406">
        <v>512</v>
      </c>
      <c r="Q7" s="406">
        <v>523</v>
      </c>
      <c r="R7" s="799">
        <v>575</v>
      </c>
      <c r="S7" s="799">
        <v>595</v>
      </c>
      <c r="T7" s="799">
        <v>584</v>
      </c>
      <c r="U7" s="799">
        <v>650</v>
      </c>
      <c r="V7" s="800">
        <v>682</v>
      </c>
    </row>
    <row r="8" spans="1:22" ht="24" customHeight="1">
      <c r="A8" s="1121"/>
      <c r="B8" s="357" t="s">
        <v>196</v>
      </c>
      <c r="C8" s="407" t="s">
        <v>36</v>
      </c>
      <c r="D8" s="408" t="s">
        <v>36</v>
      </c>
      <c r="E8" s="409" t="s">
        <v>36</v>
      </c>
      <c r="F8" s="410" t="s">
        <v>36</v>
      </c>
      <c r="G8" s="411" t="s">
        <v>36</v>
      </c>
      <c r="H8" s="411" t="s">
        <v>36</v>
      </c>
      <c r="I8" s="413" t="s">
        <v>36</v>
      </c>
      <c r="J8" s="409" t="s">
        <v>36</v>
      </c>
      <c r="K8" s="409" t="s">
        <v>36</v>
      </c>
      <c r="L8" s="409">
        <v>1</v>
      </c>
      <c r="M8" s="409">
        <v>1</v>
      </c>
      <c r="N8" s="406">
        <v>41</v>
      </c>
      <c r="O8" s="406">
        <v>40</v>
      </c>
      <c r="P8" s="406">
        <v>34</v>
      </c>
      <c r="Q8" s="406">
        <v>34</v>
      </c>
      <c r="R8" s="799">
        <v>39</v>
      </c>
      <c r="S8" s="799">
        <v>40</v>
      </c>
      <c r="T8" s="799">
        <v>39</v>
      </c>
      <c r="U8" s="799">
        <v>43</v>
      </c>
      <c r="V8" s="800">
        <v>50</v>
      </c>
    </row>
    <row r="9" spans="1:22" ht="24" customHeight="1">
      <c r="A9" s="1122"/>
      <c r="B9" s="372" t="s">
        <v>176</v>
      </c>
      <c r="C9" s="414">
        <f t="shared" ref="C9:L9" si="0">SUM(C5:C8)</f>
        <v>1234</v>
      </c>
      <c r="D9" s="415">
        <f t="shared" si="0"/>
        <v>1172</v>
      </c>
      <c r="E9" s="416">
        <f t="shared" si="0"/>
        <v>1123</v>
      </c>
      <c r="F9" s="417">
        <f t="shared" si="0"/>
        <v>1034</v>
      </c>
      <c r="G9" s="418">
        <f t="shared" si="0"/>
        <v>977</v>
      </c>
      <c r="H9" s="418">
        <f t="shared" si="0"/>
        <v>974</v>
      </c>
      <c r="I9" s="419">
        <f t="shared" si="0"/>
        <v>958</v>
      </c>
      <c r="J9" s="416">
        <f t="shared" si="0"/>
        <v>993</v>
      </c>
      <c r="K9" s="416">
        <f t="shared" si="0"/>
        <v>995</v>
      </c>
      <c r="L9" s="416">
        <f t="shared" si="0"/>
        <v>1050</v>
      </c>
      <c r="M9" s="416">
        <v>1071</v>
      </c>
      <c r="N9" s="420">
        <v>1396</v>
      </c>
      <c r="O9" s="420">
        <v>1428</v>
      </c>
      <c r="P9" s="420">
        <v>1377</v>
      </c>
      <c r="Q9" s="420">
        <v>1389</v>
      </c>
      <c r="R9" s="799">
        <f>SUM(R5:R8)</f>
        <v>1614</v>
      </c>
      <c r="S9" s="801">
        <f>SUM(S5:S8)</f>
        <v>1545</v>
      </c>
      <c r="T9" s="801">
        <f>SUM(T5:T8)</f>
        <v>1440</v>
      </c>
      <c r="U9" s="801">
        <f>SUM(U5:U8)</f>
        <v>1480</v>
      </c>
      <c r="V9" s="802">
        <f>SUM(V5:V8)</f>
        <v>1531</v>
      </c>
    </row>
    <row r="10" spans="1:22" ht="24" customHeight="1">
      <c r="A10" s="1120" t="s">
        <v>177</v>
      </c>
      <c r="B10" s="349" t="s">
        <v>178</v>
      </c>
      <c r="C10" s="400">
        <v>366</v>
      </c>
      <c r="D10" s="401">
        <v>373</v>
      </c>
      <c r="E10" s="402">
        <v>392</v>
      </c>
      <c r="F10" s="403">
        <v>376</v>
      </c>
      <c r="G10" s="404">
        <v>348</v>
      </c>
      <c r="H10" s="404">
        <v>317</v>
      </c>
      <c r="I10" s="405">
        <v>315</v>
      </c>
      <c r="J10" s="402">
        <v>311</v>
      </c>
      <c r="K10" s="402">
        <v>299</v>
      </c>
      <c r="L10" s="402">
        <v>293</v>
      </c>
      <c r="M10" s="402">
        <v>306</v>
      </c>
      <c r="N10" s="406">
        <v>685</v>
      </c>
      <c r="O10" s="406">
        <v>699</v>
      </c>
      <c r="P10" s="406">
        <v>670</v>
      </c>
      <c r="Q10" s="406">
        <v>683</v>
      </c>
      <c r="R10" s="798">
        <v>679</v>
      </c>
      <c r="S10" s="799">
        <v>676</v>
      </c>
      <c r="T10" s="799">
        <v>688</v>
      </c>
      <c r="U10" s="799">
        <v>698</v>
      </c>
      <c r="V10" s="800">
        <v>721</v>
      </c>
    </row>
    <row r="11" spans="1:22" ht="24" customHeight="1">
      <c r="A11" s="1121"/>
      <c r="B11" s="357" t="s">
        <v>179</v>
      </c>
      <c r="C11" s="421" t="s">
        <v>36</v>
      </c>
      <c r="D11" s="422" t="s">
        <v>36</v>
      </c>
      <c r="E11" s="423" t="s">
        <v>197</v>
      </c>
      <c r="F11" s="424" t="s">
        <v>36</v>
      </c>
      <c r="G11" s="425" t="s">
        <v>197</v>
      </c>
      <c r="H11" s="425" t="s">
        <v>36</v>
      </c>
      <c r="I11" s="426" t="s">
        <v>36</v>
      </c>
      <c r="J11" s="423" t="s">
        <v>36</v>
      </c>
      <c r="K11" s="423" t="s">
        <v>36</v>
      </c>
      <c r="L11" s="423" t="s">
        <v>197</v>
      </c>
      <c r="M11" s="423" t="s">
        <v>37</v>
      </c>
      <c r="N11" s="406" t="s">
        <v>37</v>
      </c>
      <c r="O11" s="406" t="s">
        <v>37</v>
      </c>
      <c r="P11" s="406" t="s">
        <v>37</v>
      </c>
      <c r="Q11" s="406" t="s">
        <v>37</v>
      </c>
      <c r="R11" s="799"/>
      <c r="S11" s="799"/>
      <c r="T11" s="799"/>
      <c r="U11" s="799"/>
      <c r="V11" s="800"/>
    </row>
    <row r="12" spans="1:22" ht="24" customHeight="1">
      <c r="A12" s="1121"/>
      <c r="B12" s="357" t="s">
        <v>180</v>
      </c>
      <c r="C12" s="407">
        <v>815</v>
      </c>
      <c r="D12" s="408">
        <v>883</v>
      </c>
      <c r="E12" s="409">
        <v>986</v>
      </c>
      <c r="F12" s="410">
        <v>1117</v>
      </c>
      <c r="G12" s="411">
        <v>1347</v>
      </c>
      <c r="H12" s="411">
        <v>1660</v>
      </c>
      <c r="I12" s="412">
        <v>1993</v>
      </c>
      <c r="J12" s="409">
        <v>2482</v>
      </c>
      <c r="K12" s="409">
        <v>3165</v>
      </c>
      <c r="L12" s="409">
        <v>3817</v>
      </c>
      <c r="M12" s="409">
        <v>4633</v>
      </c>
      <c r="N12" s="406">
        <v>12728</v>
      </c>
      <c r="O12" s="406">
        <v>13182</v>
      </c>
      <c r="P12" s="406">
        <v>13431</v>
      </c>
      <c r="Q12" s="406">
        <v>13671</v>
      </c>
      <c r="R12" s="799">
        <v>13841</v>
      </c>
      <c r="S12" s="799">
        <v>13785</v>
      </c>
      <c r="T12" s="799">
        <v>13756</v>
      </c>
      <c r="U12" s="799">
        <v>13661</v>
      </c>
      <c r="V12" s="800">
        <v>13638</v>
      </c>
    </row>
    <row r="13" spans="1:22" ht="24" customHeight="1">
      <c r="A13" s="1121"/>
      <c r="B13" s="357" t="s">
        <v>181</v>
      </c>
      <c r="C13" s="407">
        <v>3254</v>
      </c>
      <c r="D13" s="408">
        <v>3369</v>
      </c>
      <c r="E13" s="409">
        <v>3447</v>
      </c>
      <c r="F13" s="410">
        <v>3565</v>
      </c>
      <c r="G13" s="411">
        <v>3651</v>
      </c>
      <c r="H13" s="411">
        <v>3762</v>
      </c>
      <c r="I13" s="412">
        <v>3824</v>
      </c>
      <c r="J13" s="409">
        <v>3871</v>
      </c>
      <c r="K13" s="409">
        <v>3990</v>
      </c>
      <c r="L13" s="409">
        <v>4066</v>
      </c>
      <c r="M13" s="409">
        <v>4241</v>
      </c>
      <c r="N13" s="406">
        <v>4272</v>
      </c>
      <c r="O13" s="406">
        <v>4203</v>
      </c>
      <c r="P13" s="406">
        <v>4132</v>
      </c>
      <c r="Q13" s="406">
        <v>4107</v>
      </c>
      <c r="R13" s="799">
        <v>4236</v>
      </c>
      <c r="S13" s="799">
        <v>4114</v>
      </c>
      <c r="T13" s="799">
        <v>4052</v>
      </c>
      <c r="U13" s="799">
        <v>4131</v>
      </c>
      <c r="V13" s="800">
        <v>4100</v>
      </c>
    </row>
    <row r="14" spans="1:22" ht="24" customHeight="1">
      <c r="A14" s="1122"/>
      <c r="B14" s="372" t="s">
        <v>176</v>
      </c>
      <c r="C14" s="414">
        <f t="shared" ref="C14:L14" si="1">SUM(C10:C13)</f>
        <v>4435</v>
      </c>
      <c r="D14" s="415">
        <f t="shared" si="1"/>
        <v>4625</v>
      </c>
      <c r="E14" s="416">
        <f t="shared" si="1"/>
        <v>4825</v>
      </c>
      <c r="F14" s="417">
        <f t="shared" si="1"/>
        <v>5058</v>
      </c>
      <c r="G14" s="418">
        <f t="shared" si="1"/>
        <v>5346</v>
      </c>
      <c r="H14" s="418">
        <f t="shared" si="1"/>
        <v>5739</v>
      </c>
      <c r="I14" s="419">
        <f t="shared" si="1"/>
        <v>6132</v>
      </c>
      <c r="J14" s="416">
        <f t="shared" si="1"/>
        <v>6664</v>
      </c>
      <c r="K14" s="416">
        <f t="shared" si="1"/>
        <v>7454</v>
      </c>
      <c r="L14" s="416">
        <f t="shared" si="1"/>
        <v>8176</v>
      </c>
      <c r="M14" s="416">
        <v>9180</v>
      </c>
      <c r="N14" s="420">
        <v>17685</v>
      </c>
      <c r="O14" s="420">
        <v>18084</v>
      </c>
      <c r="P14" s="420">
        <v>18233</v>
      </c>
      <c r="Q14" s="420">
        <v>18461</v>
      </c>
      <c r="R14" s="801">
        <f>SUM(R10:R13)</f>
        <v>18756</v>
      </c>
      <c r="S14" s="801">
        <f>SUM(S10:S13)</f>
        <v>18575</v>
      </c>
      <c r="T14" s="801">
        <f>SUM(T10:T13)</f>
        <v>18496</v>
      </c>
      <c r="U14" s="801">
        <f>SUM(U10:U13)</f>
        <v>18490</v>
      </c>
      <c r="V14" s="802">
        <f>SUM(V10:V13)</f>
        <v>18459</v>
      </c>
    </row>
    <row r="15" spans="1:22" ht="24" customHeight="1">
      <c r="A15" s="1128" t="s">
        <v>182</v>
      </c>
      <c r="B15" s="379" t="s">
        <v>183</v>
      </c>
      <c r="C15" s="400">
        <v>248</v>
      </c>
      <c r="D15" s="401">
        <v>238</v>
      </c>
      <c r="E15" s="402">
        <v>237</v>
      </c>
      <c r="F15" s="403">
        <v>232</v>
      </c>
      <c r="G15" s="404">
        <v>223</v>
      </c>
      <c r="H15" s="404">
        <v>218</v>
      </c>
      <c r="I15" s="405">
        <v>221</v>
      </c>
      <c r="J15" s="402">
        <v>229</v>
      </c>
      <c r="K15" s="402">
        <v>231</v>
      </c>
      <c r="L15" s="402">
        <v>233</v>
      </c>
      <c r="M15" s="402">
        <v>234</v>
      </c>
      <c r="N15" s="406">
        <v>256</v>
      </c>
      <c r="O15" s="406">
        <v>255</v>
      </c>
      <c r="P15" s="406">
        <v>250</v>
      </c>
      <c r="Q15" s="406">
        <v>250</v>
      </c>
      <c r="R15" s="798">
        <v>284</v>
      </c>
      <c r="S15" s="799">
        <v>290</v>
      </c>
      <c r="T15" s="799">
        <v>278</v>
      </c>
      <c r="U15" s="799">
        <v>291</v>
      </c>
      <c r="V15" s="800">
        <v>295</v>
      </c>
    </row>
    <row r="16" spans="1:22" ht="24" customHeight="1">
      <c r="A16" s="1129"/>
      <c r="B16" s="357" t="s">
        <v>184</v>
      </c>
      <c r="C16" s="407">
        <v>8</v>
      </c>
      <c r="D16" s="408">
        <v>8</v>
      </c>
      <c r="E16" s="409">
        <v>7</v>
      </c>
      <c r="F16" s="410">
        <v>8</v>
      </c>
      <c r="G16" s="411">
        <v>8</v>
      </c>
      <c r="H16" s="411">
        <v>13</v>
      </c>
      <c r="I16" s="412">
        <v>12</v>
      </c>
      <c r="J16" s="409">
        <v>14</v>
      </c>
      <c r="K16" s="409">
        <v>12</v>
      </c>
      <c r="L16" s="409">
        <v>10</v>
      </c>
      <c r="M16" s="409">
        <v>10</v>
      </c>
      <c r="N16" s="406">
        <v>14</v>
      </c>
      <c r="O16" s="406">
        <v>14</v>
      </c>
      <c r="P16" s="406">
        <v>15</v>
      </c>
      <c r="Q16" s="406">
        <v>14</v>
      </c>
      <c r="R16" s="799">
        <v>42</v>
      </c>
      <c r="S16" s="799">
        <v>43</v>
      </c>
      <c r="T16" s="799">
        <v>43</v>
      </c>
      <c r="U16" s="799">
        <v>42</v>
      </c>
      <c r="V16" s="800">
        <v>45</v>
      </c>
    </row>
    <row r="17" spans="1:22" ht="24" customHeight="1">
      <c r="A17" s="1130"/>
      <c r="B17" s="372" t="s">
        <v>176</v>
      </c>
      <c r="C17" s="407">
        <f t="shared" ref="C17:L17" si="2">SUM(C15:C16)</f>
        <v>256</v>
      </c>
      <c r="D17" s="408">
        <f t="shared" si="2"/>
        <v>246</v>
      </c>
      <c r="E17" s="409">
        <f t="shared" si="2"/>
        <v>244</v>
      </c>
      <c r="F17" s="417">
        <f t="shared" si="2"/>
        <v>240</v>
      </c>
      <c r="G17" s="418">
        <f t="shared" si="2"/>
        <v>231</v>
      </c>
      <c r="H17" s="418">
        <f t="shared" si="2"/>
        <v>231</v>
      </c>
      <c r="I17" s="419">
        <f t="shared" si="2"/>
        <v>233</v>
      </c>
      <c r="J17" s="416">
        <f t="shared" si="2"/>
        <v>243</v>
      </c>
      <c r="K17" s="416">
        <f t="shared" si="2"/>
        <v>243</v>
      </c>
      <c r="L17" s="416">
        <f t="shared" si="2"/>
        <v>243</v>
      </c>
      <c r="M17" s="416">
        <v>244</v>
      </c>
      <c r="N17" s="420">
        <v>270</v>
      </c>
      <c r="O17" s="420">
        <v>269</v>
      </c>
      <c r="P17" s="420">
        <v>265</v>
      </c>
      <c r="Q17" s="420">
        <v>264</v>
      </c>
      <c r="R17" s="801">
        <f>SUM(R15:R16)</f>
        <v>326</v>
      </c>
      <c r="S17" s="801">
        <f>SUM(S15:S16)</f>
        <v>333</v>
      </c>
      <c r="T17" s="801">
        <f>SUM(T15:T16)</f>
        <v>321</v>
      </c>
      <c r="U17" s="801">
        <f>SUM(U15:U16)</f>
        <v>333</v>
      </c>
      <c r="V17" s="802">
        <f>SUM(V15:V16)</f>
        <v>340</v>
      </c>
    </row>
    <row r="18" spans="1:22" ht="24" customHeight="1" thickBot="1">
      <c r="A18" s="380" t="s">
        <v>185</v>
      </c>
      <c r="B18" s="381"/>
      <c r="C18" s="427">
        <v>338</v>
      </c>
      <c r="D18" s="428">
        <v>353</v>
      </c>
      <c r="E18" s="429">
        <v>400</v>
      </c>
      <c r="F18" s="430">
        <v>385</v>
      </c>
      <c r="G18" s="431">
        <v>386</v>
      </c>
      <c r="H18" s="431">
        <v>373</v>
      </c>
      <c r="I18" s="432">
        <v>343</v>
      </c>
      <c r="J18" s="429">
        <v>336</v>
      </c>
      <c r="K18" s="429">
        <v>320</v>
      </c>
      <c r="L18" s="429">
        <v>329</v>
      </c>
      <c r="M18" s="429">
        <v>335</v>
      </c>
      <c r="N18" s="433">
        <v>460</v>
      </c>
      <c r="O18" s="433">
        <v>462</v>
      </c>
      <c r="P18" s="433">
        <v>504</v>
      </c>
      <c r="Q18" s="433">
        <v>504</v>
      </c>
      <c r="R18" s="803">
        <v>550</v>
      </c>
      <c r="S18" s="803">
        <v>549</v>
      </c>
      <c r="T18" s="803">
        <v>562</v>
      </c>
      <c r="U18" s="803">
        <v>583</v>
      </c>
      <c r="V18" s="804">
        <v>603</v>
      </c>
    </row>
    <row r="19" spans="1:22" ht="24" customHeight="1" thickTop="1">
      <c r="A19" s="390" t="s">
        <v>186</v>
      </c>
      <c r="B19" s="391"/>
      <c r="C19" s="414">
        <f t="shared" ref="C19:L19" si="3">C17+C14+C9+C18</f>
        <v>6263</v>
      </c>
      <c r="D19" s="415">
        <f t="shared" si="3"/>
        <v>6396</v>
      </c>
      <c r="E19" s="416">
        <f t="shared" si="3"/>
        <v>6592</v>
      </c>
      <c r="F19" s="434">
        <f t="shared" si="3"/>
        <v>6717</v>
      </c>
      <c r="G19" s="435">
        <f t="shared" si="3"/>
        <v>6940</v>
      </c>
      <c r="H19" s="435">
        <f t="shared" si="3"/>
        <v>7317</v>
      </c>
      <c r="I19" s="436">
        <f t="shared" si="3"/>
        <v>7666</v>
      </c>
      <c r="J19" s="437">
        <f t="shared" si="3"/>
        <v>8236</v>
      </c>
      <c r="K19" s="437">
        <f t="shared" si="3"/>
        <v>9012</v>
      </c>
      <c r="L19" s="437">
        <f t="shared" si="3"/>
        <v>9798</v>
      </c>
      <c r="M19" s="437">
        <v>10830</v>
      </c>
      <c r="N19" s="420">
        <v>19811</v>
      </c>
      <c r="O19" s="420">
        <v>20243</v>
      </c>
      <c r="P19" s="420">
        <v>20379</v>
      </c>
      <c r="Q19" s="448">
        <v>20618</v>
      </c>
      <c r="R19" s="801">
        <f>R9+R14+R17+R18</f>
        <v>21246</v>
      </c>
      <c r="S19" s="801">
        <f>S9+S14+S17+S18</f>
        <v>21002</v>
      </c>
      <c r="T19" s="801">
        <f>T9+T14+T17+T18</f>
        <v>20819</v>
      </c>
      <c r="U19" s="801">
        <f>U9+U14+U17+U18</f>
        <v>20886</v>
      </c>
      <c r="V19" s="805">
        <f>V9+V14+V17+V18</f>
        <v>20933</v>
      </c>
    </row>
    <row r="20" spans="1:22" ht="22.5" customHeight="1">
      <c r="L20" s="398"/>
      <c r="M20" s="398"/>
      <c r="N20" s="398"/>
      <c r="O20" s="398"/>
      <c r="P20" s="398"/>
      <c r="Q20" s="398"/>
      <c r="S20" s="398"/>
      <c r="T20" s="398"/>
      <c r="U20" s="398"/>
      <c r="V20" s="398" t="s">
        <v>187</v>
      </c>
    </row>
    <row r="21" spans="1:22" ht="13.5">
      <c r="A21" s="394"/>
      <c r="B21" s="394"/>
      <c r="C21" s="394"/>
      <c r="D21" s="394"/>
      <c r="E21" s="394"/>
      <c r="F21" s="394"/>
      <c r="G21" s="394"/>
      <c r="H21" s="394"/>
      <c r="I21" s="394"/>
      <c r="J21" s="394"/>
      <c r="K21" s="394"/>
      <c r="L21" s="394"/>
      <c r="M21" s="394"/>
      <c r="N21" s="394"/>
      <c r="O21" s="394"/>
      <c r="P21" s="394"/>
      <c r="Q21" s="394"/>
      <c r="R21" s="394"/>
      <c r="S21" s="394"/>
      <c r="T21" s="394"/>
      <c r="U21" s="394"/>
      <c r="V21" s="394"/>
    </row>
    <row r="22" spans="1:22" hidden="1">
      <c r="C22" s="438">
        <f t="shared" ref="C22:K22" si="4">SUM(C5:C8)</f>
        <v>1234</v>
      </c>
      <c r="D22" s="438">
        <f t="shared" si="4"/>
        <v>1172</v>
      </c>
      <c r="E22" s="439">
        <f t="shared" si="4"/>
        <v>1123</v>
      </c>
      <c r="F22" s="439">
        <f t="shared" si="4"/>
        <v>1034</v>
      </c>
      <c r="G22" s="439">
        <f t="shared" si="4"/>
        <v>977</v>
      </c>
      <c r="H22" s="439">
        <f t="shared" si="4"/>
        <v>974</v>
      </c>
      <c r="I22" s="439">
        <f t="shared" si="4"/>
        <v>958</v>
      </c>
      <c r="J22" s="439">
        <f t="shared" si="4"/>
        <v>993</v>
      </c>
      <c r="K22" s="439">
        <f t="shared" si="4"/>
        <v>995</v>
      </c>
      <c r="L22" s="439"/>
      <c r="M22" s="439">
        <f>SUM(L5:L8)</f>
        <v>1050</v>
      </c>
    </row>
    <row r="23" spans="1:22" ht="13.5" hidden="1">
      <c r="A23" s="394"/>
      <c r="C23" s="438">
        <f t="shared" ref="C23:K23" si="5">SUM(C10:C13)</f>
        <v>4435</v>
      </c>
      <c r="D23" s="438">
        <f t="shared" si="5"/>
        <v>4625</v>
      </c>
      <c r="E23" s="439">
        <f t="shared" si="5"/>
        <v>4825</v>
      </c>
      <c r="F23" s="439">
        <f t="shared" si="5"/>
        <v>5058</v>
      </c>
      <c r="G23" s="439">
        <f t="shared" si="5"/>
        <v>5346</v>
      </c>
      <c r="H23" s="439">
        <f t="shared" si="5"/>
        <v>5739</v>
      </c>
      <c r="I23" s="439">
        <f t="shared" si="5"/>
        <v>6132</v>
      </c>
      <c r="J23" s="439">
        <f t="shared" si="5"/>
        <v>6664</v>
      </c>
      <c r="K23" s="439">
        <f t="shared" si="5"/>
        <v>7454</v>
      </c>
      <c r="L23" s="439"/>
      <c r="M23" s="439">
        <f>SUM(L10:L13)</f>
        <v>8176</v>
      </c>
    </row>
    <row r="24" spans="1:22" hidden="1">
      <c r="C24" s="438">
        <f t="shared" ref="C24:K24" si="6">SUM(C15:C16)</f>
        <v>256</v>
      </c>
      <c r="D24" s="438">
        <f t="shared" si="6"/>
        <v>246</v>
      </c>
      <c r="E24" s="439">
        <f t="shared" si="6"/>
        <v>244</v>
      </c>
      <c r="F24" s="439">
        <f t="shared" si="6"/>
        <v>240</v>
      </c>
      <c r="G24" s="439">
        <f t="shared" si="6"/>
        <v>231</v>
      </c>
      <c r="H24" s="439">
        <f t="shared" si="6"/>
        <v>231</v>
      </c>
      <c r="I24" s="439">
        <f t="shared" si="6"/>
        <v>233</v>
      </c>
      <c r="J24" s="439">
        <f t="shared" si="6"/>
        <v>243</v>
      </c>
      <c r="K24" s="439">
        <f t="shared" si="6"/>
        <v>243</v>
      </c>
      <c r="L24" s="439"/>
      <c r="M24" s="439">
        <f>SUM(L15:L16)</f>
        <v>243</v>
      </c>
    </row>
    <row r="25" spans="1:22" hidden="1">
      <c r="C25" s="438">
        <f t="shared" ref="C25:K25" si="7">SUM(C22:C24,C18)</f>
        <v>6263</v>
      </c>
      <c r="D25" s="438">
        <f t="shared" si="7"/>
        <v>6396</v>
      </c>
      <c r="E25" s="439">
        <f t="shared" si="7"/>
        <v>6592</v>
      </c>
      <c r="F25" s="439">
        <f t="shared" si="7"/>
        <v>6717</v>
      </c>
      <c r="G25" s="439">
        <f t="shared" si="7"/>
        <v>6940</v>
      </c>
      <c r="H25" s="439">
        <f t="shared" si="7"/>
        <v>7317</v>
      </c>
      <c r="I25" s="439">
        <f t="shared" si="7"/>
        <v>7666</v>
      </c>
      <c r="J25" s="439">
        <f t="shared" si="7"/>
        <v>8236</v>
      </c>
      <c r="K25" s="439">
        <f t="shared" si="7"/>
        <v>9012</v>
      </c>
      <c r="L25" s="439"/>
      <c r="M25" s="439">
        <f>SUM(M22:M24,L18)</f>
        <v>9798</v>
      </c>
    </row>
    <row r="26" spans="1:22" ht="13.5">
      <c r="A26" s="394"/>
    </row>
    <row r="58" spans="3:11">
      <c r="C58" s="259"/>
      <c r="E58" s="440"/>
      <c r="G58" s="440"/>
      <c r="I58" s="440"/>
      <c r="K58" s="410"/>
    </row>
  </sheetData>
  <mergeCells count="5">
    <mergeCell ref="A3:C3"/>
    <mergeCell ref="A5:A9"/>
    <mergeCell ref="A10:A14"/>
    <mergeCell ref="A15:A17"/>
    <mergeCell ref="A1:V1"/>
  </mergeCells>
  <phoneticPr fontId="3"/>
  <pageMargins left="1.1811023622047245" right="0.39370078740157483" top="0.59055118110236227" bottom="0.59055118110236227" header="0" footer="0"/>
  <pageSetup paperSize="9" orientation="landscape" verticalDpi="4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showGridLines="0" view="pageBreakPreview" topLeftCell="A2" zoomScaleSheetLayoutView="100" workbookViewId="0">
      <selection activeCell="R34" sqref="R34"/>
    </sheetView>
  </sheetViews>
  <sheetFormatPr defaultRowHeight="12"/>
  <cols>
    <col min="1" max="1" width="8.125" style="731" customWidth="1"/>
    <col min="2" max="2" width="6.875" style="731" customWidth="1"/>
    <col min="3" max="3" width="7.125" style="731" customWidth="1"/>
    <col min="4" max="4" width="7.375" style="731" customWidth="1"/>
    <col min="5" max="5" width="5.875" style="731" customWidth="1"/>
    <col min="6" max="6" width="7.375" style="731" customWidth="1"/>
    <col min="7" max="7" width="5.75" style="731" customWidth="1"/>
    <col min="8" max="8" width="5.25" style="731" customWidth="1"/>
    <col min="9" max="9" width="4.5" style="731" customWidth="1"/>
    <col min="10" max="10" width="5.75" style="731" customWidth="1"/>
    <col min="11" max="16" width="7.375" style="731" customWidth="1"/>
    <col min="17" max="17" width="6.875" style="731" customWidth="1"/>
    <col min="18" max="18" width="7.375" style="731" customWidth="1"/>
    <col min="19" max="19" width="5.875" style="731" customWidth="1"/>
    <col min="20" max="16384" width="9" style="731"/>
  </cols>
  <sheetData>
    <row r="1" spans="1:19" ht="15.75" hidden="1" customHeight="1">
      <c r="A1" s="731" t="s">
        <v>479</v>
      </c>
    </row>
    <row r="2" spans="1:19" ht="26.25" customHeight="1">
      <c r="A2" s="1132" t="s">
        <v>480</v>
      </c>
      <c r="B2" s="1132"/>
      <c r="C2" s="1132"/>
      <c r="D2" s="1132"/>
      <c r="E2" s="1132"/>
      <c r="F2" s="1132"/>
      <c r="G2" s="1132"/>
      <c r="H2" s="1132"/>
      <c r="I2" s="1132"/>
      <c r="J2" s="1132"/>
      <c r="K2" s="1132"/>
      <c r="L2" s="1132"/>
      <c r="M2" s="1132"/>
      <c r="N2" s="1132"/>
      <c r="O2" s="1132"/>
      <c r="P2" s="1132"/>
      <c r="Q2" s="1132"/>
      <c r="R2" s="1132"/>
      <c r="S2" s="1132"/>
    </row>
    <row r="3" spans="1:19" ht="13.5" customHeight="1">
      <c r="A3" s="806"/>
      <c r="B3" s="807"/>
      <c r="C3" s="807"/>
      <c r="D3" s="807"/>
      <c r="E3" s="807"/>
      <c r="F3" s="807"/>
      <c r="G3" s="807"/>
      <c r="H3" s="807"/>
      <c r="I3" s="807"/>
      <c r="J3" s="807"/>
      <c r="K3" s="807"/>
      <c r="L3" s="807"/>
      <c r="M3" s="807"/>
      <c r="N3" s="807"/>
      <c r="O3" s="807"/>
      <c r="P3" s="807"/>
      <c r="Q3" s="807"/>
      <c r="R3" s="807"/>
      <c r="S3" s="807"/>
    </row>
    <row r="4" spans="1:19" s="808" customFormat="1" ht="19.5" customHeight="1">
      <c r="S4" s="809" t="s">
        <v>481</v>
      </c>
    </row>
    <row r="5" spans="1:19" s="808" customFormat="1" ht="21" customHeight="1">
      <c r="A5" s="1131" t="s">
        <v>226</v>
      </c>
      <c r="B5" s="810" t="s">
        <v>482</v>
      </c>
      <c r="C5" s="810"/>
      <c r="D5" s="810"/>
      <c r="E5" s="810"/>
      <c r="F5" s="810"/>
      <c r="G5" s="810"/>
      <c r="H5" s="810"/>
      <c r="I5" s="810"/>
      <c r="J5" s="810"/>
      <c r="K5" s="810"/>
      <c r="L5" s="810"/>
      <c r="M5" s="810"/>
      <c r="N5" s="810"/>
      <c r="O5" s="810"/>
      <c r="P5" s="810"/>
      <c r="Q5" s="810"/>
      <c r="R5" s="810"/>
      <c r="S5" s="1133" t="s">
        <v>483</v>
      </c>
    </row>
    <row r="6" spans="1:19" s="808" customFormat="1" ht="21" customHeight="1">
      <c r="A6" s="1131"/>
      <c r="B6" s="1133" t="s">
        <v>484</v>
      </c>
      <c r="C6" s="810" t="s">
        <v>485</v>
      </c>
      <c r="D6" s="810"/>
      <c r="E6" s="810"/>
      <c r="F6" s="810"/>
      <c r="G6" s="810"/>
      <c r="H6" s="810"/>
      <c r="I6" s="810"/>
      <c r="J6" s="810"/>
      <c r="K6" s="810"/>
      <c r="L6" s="810"/>
      <c r="M6" s="810"/>
      <c r="N6" s="810"/>
      <c r="O6" s="810"/>
      <c r="P6" s="810"/>
      <c r="Q6" s="1133" t="s">
        <v>486</v>
      </c>
      <c r="R6" s="1133" t="s">
        <v>487</v>
      </c>
      <c r="S6" s="1131"/>
    </row>
    <row r="7" spans="1:19" s="808" customFormat="1" ht="21" customHeight="1">
      <c r="A7" s="1131"/>
      <c r="B7" s="1131"/>
      <c r="C7" s="1133" t="s">
        <v>488</v>
      </c>
      <c r="D7" s="1131" t="s">
        <v>489</v>
      </c>
      <c r="E7" s="1131"/>
      <c r="F7" s="1131"/>
      <c r="G7" s="1131"/>
      <c r="H7" s="1131" t="s">
        <v>490</v>
      </c>
      <c r="I7" s="1131"/>
      <c r="J7" s="1131"/>
      <c r="K7" s="1134" t="s">
        <v>491</v>
      </c>
      <c r="L7" s="1131"/>
      <c r="M7" s="1131"/>
      <c r="N7" s="1131" t="s">
        <v>492</v>
      </c>
      <c r="O7" s="1131"/>
      <c r="P7" s="1131"/>
      <c r="Q7" s="1131"/>
      <c r="R7" s="1131"/>
      <c r="S7" s="1131"/>
    </row>
    <row r="8" spans="1:19" s="808" customFormat="1" ht="22.5">
      <c r="A8" s="1131"/>
      <c r="B8" s="1131"/>
      <c r="C8" s="1131"/>
      <c r="D8" s="811" t="s">
        <v>493</v>
      </c>
      <c r="E8" s="811" t="s">
        <v>494</v>
      </c>
      <c r="F8" s="812" t="s">
        <v>495</v>
      </c>
      <c r="G8" s="811" t="s">
        <v>496</v>
      </c>
      <c r="H8" s="811" t="s">
        <v>493</v>
      </c>
      <c r="I8" s="811" t="s">
        <v>494</v>
      </c>
      <c r="J8" s="811" t="s">
        <v>496</v>
      </c>
      <c r="K8" s="811" t="s">
        <v>493</v>
      </c>
      <c r="L8" s="811" t="s">
        <v>494</v>
      </c>
      <c r="M8" s="813" t="s">
        <v>496</v>
      </c>
      <c r="N8" s="811" t="s">
        <v>497</v>
      </c>
      <c r="O8" s="812" t="s">
        <v>498</v>
      </c>
      <c r="P8" s="811" t="s">
        <v>496</v>
      </c>
      <c r="Q8" s="1131"/>
      <c r="R8" s="1131"/>
      <c r="S8" s="1131"/>
    </row>
    <row r="9" spans="1:19" s="808" customFormat="1" ht="11.25" hidden="1">
      <c r="A9" s="814" t="s">
        <v>281</v>
      </c>
      <c r="B9" s="815">
        <v>21494</v>
      </c>
      <c r="C9" s="527">
        <v>16600</v>
      </c>
      <c r="D9" s="527">
        <v>653</v>
      </c>
      <c r="E9" s="527">
        <v>2476</v>
      </c>
      <c r="F9" s="527">
        <v>1</v>
      </c>
      <c r="G9" s="527">
        <v>3130</v>
      </c>
      <c r="H9" s="527">
        <v>1</v>
      </c>
      <c r="I9" s="527">
        <v>38</v>
      </c>
      <c r="J9" s="816">
        <v>39</v>
      </c>
      <c r="K9" s="817" t="s">
        <v>499</v>
      </c>
      <c r="L9" s="527">
        <v>12628</v>
      </c>
      <c r="M9" s="527">
        <v>13086</v>
      </c>
      <c r="N9" s="527">
        <v>292</v>
      </c>
      <c r="O9" s="527">
        <v>53</v>
      </c>
      <c r="P9" s="527">
        <v>345</v>
      </c>
      <c r="Q9" s="527">
        <v>337</v>
      </c>
      <c r="R9" s="527">
        <v>4557</v>
      </c>
      <c r="S9" s="816">
        <v>1250</v>
      </c>
    </row>
    <row r="10" spans="1:19" s="808" customFormat="1" ht="24" hidden="1" customHeight="1">
      <c r="A10" s="818" t="s">
        <v>282</v>
      </c>
      <c r="B10" s="530">
        <v>22383</v>
      </c>
      <c r="C10" s="528">
        <v>17295</v>
      </c>
      <c r="D10" s="528">
        <v>709</v>
      </c>
      <c r="E10" s="528">
        <v>2467</v>
      </c>
      <c r="F10" s="528">
        <v>2</v>
      </c>
      <c r="G10" s="528">
        <v>3178</v>
      </c>
      <c r="H10" s="528">
        <v>1</v>
      </c>
      <c r="I10" s="528">
        <v>35</v>
      </c>
      <c r="J10" s="531">
        <v>36</v>
      </c>
      <c r="K10" s="819" t="s">
        <v>500</v>
      </c>
      <c r="L10" s="528">
        <v>13158</v>
      </c>
      <c r="M10" s="528">
        <v>13732</v>
      </c>
      <c r="N10" s="528">
        <v>303</v>
      </c>
      <c r="O10" s="528">
        <v>46</v>
      </c>
      <c r="P10" s="528">
        <v>349</v>
      </c>
      <c r="Q10" s="528">
        <v>348</v>
      </c>
      <c r="R10" s="528">
        <v>4740</v>
      </c>
      <c r="S10" s="531">
        <v>1189</v>
      </c>
    </row>
    <row r="11" spans="1:19" s="808" customFormat="1" ht="24" hidden="1" customHeight="1">
      <c r="A11" s="820" t="s">
        <v>451</v>
      </c>
      <c r="B11" s="821">
        <v>23369</v>
      </c>
      <c r="C11" s="822">
        <v>18026</v>
      </c>
      <c r="D11" s="823">
        <v>720</v>
      </c>
      <c r="E11" s="823">
        <v>2470</v>
      </c>
      <c r="F11" s="824">
        <v>1</v>
      </c>
      <c r="G11" s="825">
        <v>3191</v>
      </c>
      <c r="H11" s="823">
        <v>1</v>
      </c>
      <c r="I11" s="824">
        <v>36</v>
      </c>
      <c r="J11" s="822">
        <v>37</v>
      </c>
      <c r="K11" s="826" t="s">
        <v>501</v>
      </c>
      <c r="L11" s="824">
        <v>13747</v>
      </c>
      <c r="M11" s="825">
        <v>14441</v>
      </c>
      <c r="N11" s="823">
        <v>313</v>
      </c>
      <c r="O11" s="824">
        <v>44</v>
      </c>
      <c r="P11" s="825">
        <v>357</v>
      </c>
      <c r="Q11" s="824">
        <v>396</v>
      </c>
      <c r="R11" s="821">
        <v>4947</v>
      </c>
      <c r="S11" s="822">
        <v>1133</v>
      </c>
    </row>
    <row r="12" spans="1:19" s="808" customFormat="1" ht="24" hidden="1" customHeight="1">
      <c r="A12" s="827" t="s">
        <v>162</v>
      </c>
      <c r="B12" s="828">
        <v>24252</v>
      </c>
      <c r="C12" s="829">
        <v>18656</v>
      </c>
      <c r="D12" s="830">
        <v>727</v>
      </c>
      <c r="E12" s="830">
        <v>2495</v>
      </c>
      <c r="F12" s="831">
        <v>2</v>
      </c>
      <c r="G12" s="832">
        <v>3224</v>
      </c>
      <c r="H12" s="830">
        <v>2</v>
      </c>
      <c r="I12" s="831">
        <v>32</v>
      </c>
      <c r="J12" s="829">
        <v>34</v>
      </c>
      <c r="K12" s="833" t="s">
        <v>502</v>
      </c>
      <c r="L12" s="831">
        <v>14187</v>
      </c>
      <c r="M12" s="832">
        <v>15037</v>
      </c>
      <c r="N12" s="830">
        <v>316</v>
      </c>
      <c r="O12" s="831">
        <v>45</v>
      </c>
      <c r="P12" s="832">
        <v>361</v>
      </c>
      <c r="Q12" s="831">
        <v>394</v>
      </c>
      <c r="R12" s="828">
        <v>5202</v>
      </c>
      <c r="S12" s="829">
        <v>1042</v>
      </c>
    </row>
    <row r="13" spans="1:19" s="808" customFormat="1" ht="24" hidden="1" customHeight="1">
      <c r="A13" s="827" t="s">
        <v>134</v>
      </c>
      <c r="B13" s="828">
        <v>25115</v>
      </c>
      <c r="C13" s="829">
        <v>19221</v>
      </c>
      <c r="D13" s="830">
        <v>739</v>
      </c>
      <c r="E13" s="830">
        <v>2442</v>
      </c>
      <c r="F13" s="831">
        <v>1</v>
      </c>
      <c r="G13" s="832">
        <v>3182</v>
      </c>
      <c r="H13" s="830">
        <v>3</v>
      </c>
      <c r="I13" s="831">
        <v>30</v>
      </c>
      <c r="J13" s="829">
        <v>33</v>
      </c>
      <c r="K13" s="830">
        <v>1102</v>
      </c>
      <c r="L13" s="831">
        <v>14521</v>
      </c>
      <c r="M13" s="832">
        <v>15623</v>
      </c>
      <c r="N13" s="830">
        <v>342</v>
      </c>
      <c r="O13" s="831">
        <v>41</v>
      </c>
      <c r="P13" s="832">
        <v>383</v>
      </c>
      <c r="Q13" s="831">
        <v>384</v>
      </c>
      <c r="R13" s="828">
        <v>5510</v>
      </c>
      <c r="S13" s="834" t="s">
        <v>503</v>
      </c>
    </row>
    <row r="14" spans="1:19" s="808" customFormat="1" ht="24" hidden="1" customHeight="1">
      <c r="A14" s="827" t="s">
        <v>191</v>
      </c>
      <c r="B14" s="828">
        <v>25967</v>
      </c>
      <c r="C14" s="829">
        <v>19673</v>
      </c>
      <c r="D14" s="830">
        <v>741</v>
      </c>
      <c r="E14" s="830">
        <v>2429</v>
      </c>
      <c r="F14" s="831">
        <v>2</v>
      </c>
      <c r="G14" s="832">
        <v>3172</v>
      </c>
      <c r="H14" s="830">
        <v>5</v>
      </c>
      <c r="I14" s="831">
        <v>32</v>
      </c>
      <c r="J14" s="829">
        <v>37</v>
      </c>
      <c r="K14" s="830">
        <v>1487</v>
      </c>
      <c r="L14" s="831">
        <v>14563</v>
      </c>
      <c r="M14" s="832">
        <v>16050</v>
      </c>
      <c r="N14" s="830">
        <v>384</v>
      </c>
      <c r="O14" s="831">
        <v>30</v>
      </c>
      <c r="P14" s="832">
        <v>414</v>
      </c>
      <c r="Q14" s="831">
        <v>375</v>
      </c>
      <c r="R14" s="828">
        <v>5919</v>
      </c>
      <c r="S14" s="834" t="s">
        <v>504</v>
      </c>
    </row>
    <row r="15" spans="1:19" s="808" customFormat="1" ht="24" hidden="1" customHeight="1">
      <c r="A15" s="835" t="s">
        <v>98</v>
      </c>
      <c r="B15" s="836">
        <v>26542</v>
      </c>
      <c r="C15" s="837">
        <v>19870</v>
      </c>
      <c r="D15" s="838">
        <v>722</v>
      </c>
      <c r="E15" s="838">
        <v>2355</v>
      </c>
      <c r="F15" s="837">
        <v>1</v>
      </c>
      <c r="G15" s="839">
        <v>3078</v>
      </c>
      <c r="H15" s="838">
        <v>6</v>
      </c>
      <c r="I15" s="837">
        <v>31</v>
      </c>
      <c r="J15" s="836">
        <v>37</v>
      </c>
      <c r="K15" s="838">
        <v>1920</v>
      </c>
      <c r="L15" s="837">
        <v>14391</v>
      </c>
      <c r="M15" s="838">
        <v>16311</v>
      </c>
      <c r="N15" s="838">
        <v>416</v>
      </c>
      <c r="O15" s="837">
        <v>28</v>
      </c>
      <c r="P15" s="839">
        <v>444</v>
      </c>
      <c r="Q15" s="840">
        <v>341</v>
      </c>
      <c r="R15" s="836">
        <v>6331</v>
      </c>
      <c r="S15" s="841" t="s">
        <v>505</v>
      </c>
    </row>
    <row r="16" spans="1:19" s="808" customFormat="1" ht="24" hidden="1" customHeight="1">
      <c r="A16" s="247" t="s">
        <v>99</v>
      </c>
      <c r="B16" s="483">
        <v>27458</v>
      </c>
      <c r="C16" s="531">
        <v>20235</v>
      </c>
      <c r="D16" s="528">
        <v>712</v>
      </c>
      <c r="E16" s="528">
        <v>2267</v>
      </c>
      <c r="F16" s="531">
        <v>1</v>
      </c>
      <c r="G16" s="530">
        <v>2980</v>
      </c>
      <c r="H16" s="819" t="s">
        <v>506</v>
      </c>
      <c r="I16" s="531">
        <v>32</v>
      </c>
      <c r="J16" s="483">
        <v>77</v>
      </c>
      <c r="K16" s="528">
        <v>2381</v>
      </c>
      <c r="L16" s="531">
        <v>14230</v>
      </c>
      <c r="M16" s="528">
        <v>16611</v>
      </c>
      <c r="N16" s="528">
        <v>540</v>
      </c>
      <c r="O16" s="531">
        <v>27</v>
      </c>
      <c r="P16" s="530">
        <v>567</v>
      </c>
      <c r="Q16" s="842">
        <v>339</v>
      </c>
      <c r="R16" s="483">
        <v>6884</v>
      </c>
      <c r="S16" s="531">
        <v>1008</v>
      </c>
    </row>
    <row r="17" spans="1:19" s="808" customFormat="1" ht="24" hidden="1" customHeight="1">
      <c r="A17" s="818" t="s">
        <v>100</v>
      </c>
      <c r="B17" s="483">
        <v>28144</v>
      </c>
      <c r="C17" s="531">
        <v>20146</v>
      </c>
      <c r="D17" s="528">
        <v>741</v>
      </c>
      <c r="E17" s="528">
        <v>2163</v>
      </c>
      <c r="F17" s="531">
        <v>1</v>
      </c>
      <c r="G17" s="530">
        <v>2905</v>
      </c>
      <c r="H17" s="819" t="s">
        <v>507</v>
      </c>
      <c r="I17" s="531">
        <v>31</v>
      </c>
      <c r="J17" s="483">
        <v>78</v>
      </c>
      <c r="K17" s="528">
        <v>2794</v>
      </c>
      <c r="L17" s="531">
        <v>13636</v>
      </c>
      <c r="M17" s="528">
        <v>16430</v>
      </c>
      <c r="N17" s="528">
        <v>705</v>
      </c>
      <c r="O17" s="531">
        <v>28</v>
      </c>
      <c r="P17" s="530">
        <v>733</v>
      </c>
      <c r="Q17" s="842">
        <v>315</v>
      </c>
      <c r="R17" s="483">
        <v>7683</v>
      </c>
      <c r="S17" s="843" t="s">
        <v>505</v>
      </c>
    </row>
    <row r="18" spans="1:19" s="808" customFormat="1" ht="24" hidden="1" customHeight="1">
      <c r="A18" s="814" t="s">
        <v>101</v>
      </c>
      <c r="B18" s="483">
        <v>28662</v>
      </c>
      <c r="C18" s="531">
        <v>19879</v>
      </c>
      <c r="D18" s="528">
        <v>730</v>
      </c>
      <c r="E18" s="528">
        <v>2066</v>
      </c>
      <c r="F18" s="531">
        <v>0</v>
      </c>
      <c r="G18" s="530">
        <v>2796</v>
      </c>
      <c r="H18" s="819" t="s">
        <v>508</v>
      </c>
      <c r="I18" s="531">
        <v>32</v>
      </c>
      <c r="J18" s="483">
        <v>76</v>
      </c>
      <c r="K18" s="528">
        <v>3128</v>
      </c>
      <c r="L18" s="531">
        <v>13114</v>
      </c>
      <c r="M18" s="528">
        <v>16242</v>
      </c>
      <c r="N18" s="528">
        <v>735</v>
      </c>
      <c r="O18" s="531">
        <v>30</v>
      </c>
      <c r="P18" s="530">
        <v>765</v>
      </c>
      <c r="Q18" s="842">
        <v>317</v>
      </c>
      <c r="R18" s="483">
        <v>8466</v>
      </c>
      <c r="S18" s="531">
        <v>1011</v>
      </c>
    </row>
    <row r="19" spans="1:19" s="808" customFormat="1" ht="24" hidden="1" customHeight="1">
      <c r="A19" s="818">
        <v>14</v>
      </c>
      <c r="B19" s="483">
        <v>29295</v>
      </c>
      <c r="C19" s="531">
        <v>19487</v>
      </c>
      <c r="D19" s="528">
        <v>741</v>
      </c>
      <c r="E19" s="528">
        <v>1979</v>
      </c>
      <c r="F19" s="531" t="s">
        <v>37</v>
      </c>
      <c r="G19" s="530">
        <v>2720</v>
      </c>
      <c r="H19" s="819" t="s">
        <v>509</v>
      </c>
      <c r="I19" s="531">
        <v>32</v>
      </c>
      <c r="J19" s="483">
        <v>77</v>
      </c>
      <c r="K19" s="528">
        <v>3464</v>
      </c>
      <c r="L19" s="531">
        <v>12499</v>
      </c>
      <c r="M19" s="528">
        <v>15963</v>
      </c>
      <c r="N19" s="528">
        <v>699</v>
      </c>
      <c r="O19" s="531">
        <v>28</v>
      </c>
      <c r="P19" s="530">
        <v>727</v>
      </c>
      <c r="Q19" s="842">
        <v>326</v>
      </c>
      <c r="R19" s="483">
        <v>9482</v>
      </c>
      <c r="S19" s="531">
        <v>1113</v>
      </c>
    </row>
    <row r="20" spans="1:19" s="808" customFormat="1" ht="24" hidden="1" customHeight="1">
      <c r="A20" s="483" t="s">
        <v>102</v>
      </c>
      <c r="B20" s="253">
        <v>29766</v>
      </c>
      <c r="C20" s="844">
        <v>18910</v>
      </c>
      <c r="D20" s="845">
        <v>770</v>
      </c>
      <c r="E20" s="845">
        <v>1859</v>
      </c>
      <c r="F20" s="844" t="s">
        <v>510</v>
      </c>
      <c r="G20" s="846">
        <v>2629</v>
      </c>
      <c r="H20" s="845">
        <v>44</v>
      </c>
      <c r="I20" s="844">
        <v>37</v>
      </c>
      <c r="J20" s="253">
        <v>81</v>
      </c>
      <c r="K20" s="845">
        <v>3682</v>
      </c>
      <c r="L20" s="844">
        <v>11830</v>
      </c>
      <c r="M20" s="845">
        <v>15512</v>
      </c>
      <c r="N20" s="845">
        <v>661</v>
      </c>
      <c r="O20" s="844">
        <v>27</v>
      </c>
      <c r="P20" s="846">
        <v>688</v>
      </c>
      <c r="Q20" s="847">
        <v>336</v>
      </c>
      <c r="R20" s="253">
        <v>10520</v>
      </c>
      <c r="S20" s="844">
        <v>1131</v>
      </c>
    </row>
    <row r="21" spans="1:19" s="808" customFormat="1" ht="24" hidden="1" customHeight="1">
      <c r="A21" s="483">
        <v>16</v>
      </c>
      <c r="B21" s="253">
        <v>30052</v>
      </c>
      <c r="C21" s="253">
        <v>18224</v>
      </c>
      <c r="D21" s="845">
        <v>844</v>
      </c>
      <c r="E21" s="845">
        <v>1850</v>
      </c>
      <c r="F21" s="844" t="s">
        <v>511</v>
      </c>
      <c r="G21" s="846">
        <v>2694</v>
      </c>
      <c r="H21" s="845">
        <v>45</v>
      </c>
      <c r="I21" s="844">
        <v>39</v>
      </c>
      <c r="J21" s="253">
        <v>84</v>
      </c>
      <c r="K21" s="845">
        <v>3746</v>
      </c>
      <c r="L21" s="844">
        <v>11085</v>
      </c>
      <c r="M21" s="845">
        <v>14831</v>
      </c>
      <c r="N21" s="845">
        <v>591</v>
      </c>
      <c r="O21" s="844">
        <v>24</v>
      </c>
      <c r="P21" s="846">
        <v>615</v>
      </c>
      <c r="Q21" s="253">
        <v>333</v>
      </c>
      <c r="R21" s="253">
        <v>11495</v>
      </c>
      <c r="S21" s="844">
        <v>1192</v>
      </c>
    </row>
    <row r="22" spans="1:19" s="808" customFormat="1" ht="24" hidden="1" customHeight="1">
      <c r="A22" s="483">
        <v>17</v>
      </c>
      <c r="B22" s="253">
        <v>30657</v>
      </c>
      <c r="C22" s="253">
        <v>17797</v>
      </c>
      <c r="D22" s="845">
        <v>934</v>
      </c>
      <c r="E22" s="845">
        <v>1897</v>
      </c>
      <c r="F22" s="844">
        <v>0</v>
      </c>
      <c r="G22" s="846">
        <v>2831</v>
      </c>
      <c r="H22" s="845">
        <v>44</v>
      </c>
      <c r="I22" s="844">
        <v>42</v>
      </c>
      <c r="J22" s="253">
        <v>86</v>
      </c>
      <c r="K22" s="845">
        <v>3758</v>
      </c>
      <c r="L22" s="844">
        <v>10557</v>
      </c>
      <c r="M22" s="845">
        <v>14315</v>
      </c>
      <c r="N22" s="845">
        <v>543</v>
      </c>
      <c r="O22" s="844">
        <v>22</v>
      </c>
      <c r="P22" s="846">
        <v>565</v>
      </c>
      <c r="Q22" s="253">
        <v>359</v>
      </c>
      <c r="R22" s="253">
        <v>12501</v>
      </c>
      <c r="S22" s="844">
        <v>1238</v>
      </c>
    </row>
    <row r="23" spans="1:19" s="808" customFormat="1" ht="24" hidden="1" customHeight="1">
      <c r="A23" s="253">
        <v>18</v>
      </c>
      <c r="B23" s="253">
        <v>31231</v>
      </c>
      <c r="C23" s="253">
        <v>17293</v>
      </c>
      <c r="D23" s="845">
        <v>982</v>
      </c>
      <c r="E23" s="845">
        <v>1917</v>
      </c>
      <c r="F23" s="844">
        <v>0</v>
      </c>
      <c r="G23" s="846">
        <v>2899</v>
      </c>
      <c r="H23" s="845">
        <v>42</v>
      </c>
      <c r="I23" s="844">
        <v>44</v>
      </c>
      <c r="J23" s="483">
        <v>86</v>
      </c>
      <c r="K23" s="845">
        <v>3660</v>
      </c>
      <c r="L23" s="844">
        <v>10124</v>
      </c>
      <c r="M23" s="845">
        <v>13784</v>
      </c>
      <c r="N23" s="845">
        <v>502</v>
      </c>
      <c r="O23" s="844">
        <v>22</v>
      </c>
      <c r="P23" s="846">
        <v>524</v>
      </c>
      <c r="Q23" s="253">
        <v>391</v>
      </c>
      <c r="R23" s="253">
        <v>13547</v>
      </c>
      <c r="S23" s="844">
        <v>1297</v>
      </c>
    </row>
    <row r="24" spans="1:19" s="808" customFormat="1" ht="24" customHeight="1">
      <c r="A24" s="848" t="s">
        <v>512</v>
      </c>
      <c r="B24" s="849">
        <v>32783</v>
      </c>
      <c r="C24" s="849">
        <v>14274</v>
      </c>
      <c r="D24" s="850">
        <v>979</v>
      </c>
      <c r="E24" s="850">
        <v>1386</v>
      </c>
      <c r="F24" s="850">
        <v>3</v>
      </c>
      <c r="G24" s="851">
        <v>2368</v>
      </c>
      <c r="H24" s="850">
        <v>44</v>
      </c>
      <c r="I24" s="850">
        <v>43</v>
      </c>
      <c r="J24" s="816">
        <v>87</v>
      </c>
      <c r="K24" s="852">
        <v>3160</v>
      </c>
      <c r="L24" s="850">
        <v>8229</v>
      </c>
      <c r="M24" s="851">
        <v>11389</v>
      </c>
      <c r="N24" s="850">
        <v>416</v>
      </c>
      <c r="O24" s="850">
        <v>14</v>
      </c>
      <c r="P24" s="851">
        <v>430</v>
      </c>
      <c r="Q24" s="851">
        <v>476</v>
      </c>
      <c r="R24" s="853">
        <v>18033</v>
      </c>
      <c r="S24" s="851">
        <v>1513</v>
      </c>
    </row>
    <row r="25" spans="1:19" s="808" customFormat="1" ht="24" customHeight="1">
      <c r="A25" s="253">
        <v>25</v>
      </c>
      <c r="B25" s="844">
        <v>33453</v>
      </c>
      <c r="C25" s="844">
        <v>14462</v>
      </c>
      <c r="D25" s="845">
        <v>1008</v>
      </c>
      <c r="E25" s="845">
        <v>1371</v>
      </c>
      <c r="F25" s="845">
        <v>3</v>
      </c>
      <c r="G25" s="844">
        <v>2382</v>
      </c>
      <c r="H25" s="845">
        <v>44</v>
      </c>
      <c r="I25" s="845">
        <v>43</v>
      </c>
      <c r="J25" s="844">
        <v>87</v>
      </c>
      <c r="K25" s="846">
        <v>3327</v>
      </c>
      <c r="L25" s="845">
        <v>8216</v>
      </c>
      <c r="M25" s="844">
        <v>11543</v>
      </c>
      <c r="N25" s="845">
        <v>436</v>
      </c>
      <c r="O25" s="845">
        <v>14</v>
      </c>
      <c r="P25" s="844">
        <v>450</v>
      </c>
      <c r="Q25" s="844">
        <v>483</v>
      </c>
      <c r="R25" s="854">
        <v>18033</v>
      </c>
      <c r="S25" s="844">
        <v>1424</v>
      </c>
    </row>
    <row r="26" spans="1:19" s="808" customFormat="1" ht="24" customHeight="1">
      <c r="A26" s="253">
        <v>26</v>
      </c>
      <c r="B26" s="844">
        <v>34090</v>
      </c>
      <c r="C26" s="844">
        <v>14637</v>
      </c>
      <c r="D26" s="845">
        <v>991</v>
      </c>
      <c r="E26" s="845">
        <v>1343</v>
      </c>
      <c r="F26" s="845">
        <v>4</v>
      </c>
      <c r="G26" s="844">
        <v>2338</v>
      </c>
      <c r="H26" s="845">
        <v>45</v>
      </c>
      <c r="I26" s="845">
        <v>42</v>
      </c>
      <c r="J26" s="844">
        <v>87</v>
      </c>
      <c r="K26" s="846">
        <v>3475</v>
      </c>
      <c r="L26" s="845">
        <v>8268</v>
      </c>
      <c r="M26" s="844">
        <v>11743</v>
      </c>
      <c r="N26" s="845">
        <v>453</v>
      </c>
      <c r="O26" s="845">
        <v>16</v>
      </c>
      <c r="P26" s="844">
        <v>469</v>
      </c>
      <c r="Q26" s="844">
        <v>496</v>
      </c>
      <c r="R26" s="854">
        <v>18033</v>
      </c>
      <c r="S26" s="844">
        <v>1396</v>
      </c>
    </row>
    <row r="27" spans="1:19" s="808" customFormat="1" ht="24" customHeight="1">
      <c r="A27" s="253">
        <v>27</v>
      </c>
      <c r="B27" s="253">
        <v>34531</v>
      </c>
      <c r="C27" s="844">
        <v>14939</v>
      </c>
      <c r="D27" s="845">
        <v>1011</v>
      </c>
      <c r="E27" s="845">
        <v>1353</v>
      </c>
      <c r="F27" s="845">
        <v>7</v>
      </c>
      <c r="G27" s="844">
        <v>2371</v>
      </c>
      <c r="H27" s="845">
        <v>46</v>
      </c>
      <c r="I27" s="845">
        <v>43</v>
      </c>
      <c r="J27" s="844">
        <v>89</v>
      </c>
      <c r="K27" s="846">
        <v>3733</v>
      </c>
      <c r="L27" s="845">
        <v>8273</v>
      </c>
      <c r="M27" s="844">
        <v>12006</v>
      </c>
      <c r="N27" s="845">
        <v>458</v>
      </c>
      <c r="O27" s="845">
        <v>15</v>
      </c>
      <c r="P27" s="844">
        <v>473</v>
      </c>
      <c r="Q27" s="844">
        <v>517</v>
      </c>
      <c r="R27" s="854">
        <v>18033</v>
      </c>
      <c r="S27" s="844">
        <v>1428</v>
      </c>
    </row>
    <row r="28" spans="1:19" s="808" customFormat="1" ht="24" customHeight="1">
      <c r="A28" s="253">
        <v>28</v>
      </c>
      <c r="B28" s="253">
        <v>35444</v>
      </c>
      <c r="C28" s="844">
        <v>15617</v>
      </c>
      <c r="D28" s="845">
        <v>1024</v>
      </c>
      <c r="E28" s="845">
        <v>1368</v>
      </c>
      <c r="F28" s="845">
        <v>7</v>
      </c>
      <c r="G28" s="844">
        <v>2399</v>
      </c>
      <c r="H28" s="845">
        <v>48</v>
      </c>
      <c r="I28" s="845">
        <v>39</v>
      </c>
      <c r="J28" s="844">
        <v>87</v>
      </c>
      <c r="K28" s="846">
        <v>4176</v>
      </c>
      <c r="L28" s="845">
        <v>8448</v>
      </c>
      <c r="M28" s="844">
        <v>12624</v>
      </c>
      <c r="N28" s="845">
        <v>493</v>
      </c>
      <c r="O28" s="845">
        <v>14</v>
      </c>
      <c r="P28" s="844">
        <v>507</v>
      </c>
      <c r="Q28" s="844">
        <v>523</v>
      </c>
      <c r="R28" s="854">
        <v>18033</v>
      </c>
      <c r="S28" s="844">
        <v>1377</v>
      </c>
    </row>
    <row r="29" spans="1:19" s="808" customFormat="1" ht="24" customHeight="1">
      <c r="A29" s="253">
        <v>29</v>
      </c>
      <c r="B29" s="253">
        <v>35658</v>
      </c>
      <c r="C29" s="253">
        <v>16192</v>
      </c>
      <c r="D29" s="845">
        <v>1061</v>
      </c>
      <c r="E29" s="845">
        <v>1439</v>
      </c>
      <c r="F29" s="845">
        <v>8</v>
      </c>
      <c r="G29" s="844">
        <v>2508</v>
      </c>
      <c r="H29" s="845">
        <v>46</v>
      </c>
      <c r="I29" s="845">
        <v>44</v>
      </c>
      <c r="J29" s="531">
        <v>90</v>
      </c>
      <c r="K29" s="846">
        <v>4539</v>
      </c>
      <c r="L29" s="845">
        <v>8524</v>
      </c>
      <c r="M29" s="844">
        <v>13063</v>
      </c>
      <c r="N29" s="845">
        <v>517</v>
      </c>
      <c r="O29" s="845">
        <v>14</v>
      </c>
      <c r="P29" s="844">
        <v>531</v>
      </c>
      <c r="Q29" s="844">
        <v>546</v>
      </c>
      <c r="R29" s="854">
        <v>18033</v>
      </c>
      <c r="S29" s="844">
        <v>1387</v>
      </c>
    </row>
    <row r="30" spans="1:19" s="808" customFormat="1" ht="24" customHeight="1">
      <c r="A30" s="253">
        <v>30</v>
      </c>
      <c r="B30" s="844">
        <v>36592</v>
      </c>
      <c r="C30" s="844">
        <v>16643</v>
      </c>
      <c r="D30" s="845">
        <v>1097</v>
      </c>
      <c r="E30" s="845">
        <v>1420</v>
      </c>
      <c r="F30" s="845">
        <v>12</v>
      </c>
      <c r="G30" s="844">
        <v>2529</v>
      </c>
      <c r="H30" s="845">
        <v>45</v>
      </c>
      <c r="I30" s="845">
        <v>49</v>
      </c>
      <c r="J30" s="844">
        <v>94</v>
      </c>
      <c r="K30" s="846">
        <v>4931</v>
      </c>
      <c r="L30" s="845">
        <v>8548</v>
      </c>
      <c r="M30" s="844">
        <v>13479</v>
      </c>
      <c r="N30" s="845">
        <v>526</v>
      </c>
      <c r="O30" s="845">
        <v>15</v>
      </c>
      <c r="P30" s="844">
        <v>541</v>
      </c>
      <c r="Q30" s="844">
        <v>563</v>
      </c>
      <c r="R30" s="854">
        <v>18033</v>
      </c>
      <c r="S30" s="844">
        <v>1418</v>
      </c>
    </row>
    <row r="31" spans="1:19" s="808" customFormat="1" ht="24" customHeight="1">
      <c r="A31" s="253" t="s">
        <v>104</v>
      </c>
      <c r="B31" s="844">
        <v>36447</v>
      </c>
      <c r="C31" s="844">
        <v>17247</v>
      </c>
      <c r="D31" s="845">
        <v>1109</v>
      </c>
      <c r="E31" s="845">
        <v>1394</v>
      </c>
      <c r="F31" s="845">
        <v>13</v>
      </c>
      <c r="G31" s="844">
        <v>2516</v>
      </c>
      <c r="H31" s="845">
        <v>46</v>
      </c>
      <c r="I31" s="845">
        <v>49</v>
      </c>
      <c r="J31" s="844">
        <v>95</v>
      </c>
      <c r="K31" s="846">
        <v>5431</v>
      </c>
      <c r="L31" s="845">
        <v>8657</v>
      </c>
      <c r="M31" s="844">
        <v>14088</v>
      </c>
      <c r="N31" s="845">
        <v>532</v>
      </c>
      <c r="O31" s="845">
        <v>16</v>
      </c>
      <c r="P31" s="844">
        <v>548</v>
      </c>
      <c r="Q31" s="844">
        <v>591</v>
      </c>
      <c r="R31" s="854">
        <v>18033</v>
      </c>
      <c r="S31" s="844">
        <v>1451</v>
      </c>
    </row>
    <row r="32" spans="1:19" s="808" customFormat="1" ht="24" customHeight="1">
      <c r="A32" s="253">
        <v>2</v>
      </c>
      <c r="B32" s="253">
        <v>36602</v>
      </c>
      <c r="C32" s="844">
        <v>17378</v>
      </c>
      <c r="D32" s="845">
        <v>1134</v>
      </c>
      <c r="E32" s="845">
        <v>1429</v>
      </c>
      <c r="F32" s="845">
        <v>13</v>
      </c>
      <c r="G32" s="844">
        <v>2576</v>
      </c>
      <c r="H32" s="845">
        <v>45</v>
      </c>
      <c r="I32" s="845">
        <v>45</v>
      </c>
      <c r="J32" s="844">
        <v>90</v>
      </c>
      <c r="K32" s="846">
        <v>5689</v>
      </c>
      <c r="L32" s="845">
        <v>8449</v>
      </c>
      <c r="M32" s="844">
        <v>14138</v>
      </c>
      <c r="N32" s="845">
        <v>559</v>
      </c>
      <c r="O32" s="845">
        <v>15</v>
      </c>
      <c r="P32" s="844">
        <v>574</v>
      </c>
      <c r="Q32" s="844">
        <v>612</v>
      </c>
      <c r="R32" s="854">
        <v>18033</v>
      </c>
      <c r="S32" s="844">
        <v>1410</v>
      </c>
    </row>
    <row r="33" spans="1:19" s="808" customFormat="1" ht="24" customHeight="1">
      <c r="A33" s="254">
        <v>3</v>
      </c>
      <c r="B33" s="254">
        <v>36921</v>
      </c>
      <c r="C33" s="855">
        <v>17714</v>
      </c>
      <c r="D33" s="856">
        <v>1105</v>
      </c>
      <c r="E33" s="856">
        <v>1432</v>
      </c>
      <c r="F33" s="856">
        <v>13</v>
      </c>
      <c r="G33" s="855">
        <v>2550</v>
      </c>
      <c r="H33" s="856">
        <v>45</v>
      </c>
      <c r="I33" s="856">
        <v>43</v>
      </c>
      <c r="J33" s="855">
        <v>88</v>
      </c>
      <c r="K33" s="857">
        <v>5978</v>
      </c>
      <c r="L33" s="856">
        <v>8497</v>
      </c>
      <c r="M33" s="855">
        <v>14475</v>
      </c>
      <c r="N33" s="856">
        <v>587</v>
      </c>
      <c r="O33" s="856">
        <v>14</v>
      </c>
      <c r="P33" s="855">
        <v>601</v>
      </c>
      <c r="Q33" s="855">
        <v>631</v>
      </c>
      <c r="R33" s="858">
        <v>18033</v>
      </c>
      <c r="S33" s="855">
        <v>1443</v>
      </c>
    </row>
    <row r="34" spans="1:19" s="808" customFormat="1" ht="24" customHeight="1">
      <c r="S34" s="809" t="s">
        <v>513</v>
      </c>
    </row>
    <row r="64" spans="3:11">
      <c r="C64" s="859"/>
      <c r="E64" s="859"/>
      <c r="G64" s="859"/>
      <c r="I64" s="859"/>
      <c r="K64" s="859"/>
    </row>
  </sheetData>
  <mergeCells count="11">
    <mergeCell ref="N7:P7"/>
    <mergeCell ref="A2:S2"/>
    <mergeCell ref="A5:A8"/>
    <mergeCell ref="S5:S8"/>
    <mergeCell ref="B6:B8"/>
    <mergeCell ref="Q6:Q8"/>
    <mergeCell ref="R6:R8"/>
    <mergeCell ref="C7:C8"/>
    <mergeCell ref="D7:G7"/>
    <mergeCell ref="H7:J7"/>
    <mergeCell ref="K7:M7"/>
  </mergeCells>
  <phoneticPr fontId="3"/>
  <printOptions horizontalCentered="1" verticalCentered="1"/>
  <pageMargins left="0.78740157480314965" right="0.59055118110236227" top="0.59055118110236227" bottom="0.59055118110236227" header="0" footer="0"/>
  <pageSetup paperSize="9" orientation="landscape" verticalDpi="4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view="pageBreakPreview" topLeftCell="A4" zoomScale="85" zoomScaleSheetLayoutView="85" workbookViewId="0">
      <selection activeCell="F47" sqref="F47"/>
    </sheetView>
  </sheetViews>
  <sheetFormatPr defaultColWidth="10" defaultRowHeight="21.75" customHeight="1"/>
  <cols>
    <col min="1" max="1" width="8.375" style="1" customWidth="1"/>
    <col min="2" max="2" width="13.5" style="1" bestFit="1" customWidth="1"/>
    <col min="3" max="3" width="11.5" style="1" bestFit="1" customWidth="1"/>
    <col min="4" max="4" width="8.125" style="1" customWidth="1"/>
    <col min="5" max="6" width="11.875" style="1" customWidth="1"/>
    <col min="7" max="7" width="7" style="1" customWidth="1"/>
    <col min="8" max="9" width="11.875" style="1" customWidth="1"/>
    <col min="10" max="10" width="7" style="1" customWidth="1"/>
    <col min="11" max="11" width="8.125" style="1" customWidth="1"/>
    <col min="12" max="12" width="9.625" style="1" customWidth="1"/>
    <col min="13" max="13" width="7" style="1" customWidth="1"/>
    <col min="14" max="16384" width="10" style="1"/>
  </cols>
  <sheetData>
    <row r="1" spans="1:13" ht="6" customHeight="1"/>
    <row r="2" spans="1:13" ht="22.5" customHeight="1">
      <c r="A2" s="1119" t="s">
        <v>286</v>
      </c>
      <c r="B2" s="1135"/>
      <c r="C2" s="1135"/>
      <c r="D2" s="1135"/>
      <c r="E2" s="1135"/>
      <c r="F2" s="1135"/>
      <c r="G2" s="1135"/>
      <c r="H2" s="1135"/>
      <c r="I2" s="1135"/>
      <c r="J2" s="1135"/>
      <c r="K2" s="341"/>
      <c r="L2" s="341"/>
      <c r="M2" s="341"/>
    </row>
    <row r="3" spans="1:13" ht="8.25" customHeight="1">
      <c r="A3" s="341"/>
      <c r="B3" s="341"/>
      <c r="C3" s="341"/>
      <c r="D3" s="341"/>
      <c r="E3" s="341"/>
      <c r="F3" s="341"/>
      <c r="G3" s="341"/>
      <c r="H3" s="341"/>
      <c r="I3" s="341"/>
      <c r="J3" s="341"/>
      <c r="K3" s="341"/>
      <c r="L3" s="341"/>
      <c r="M3" s="341"/>
    </row>
    <row r="4" spans="1:13" s="236" customFormat="1" ht="20.25" customHeight="1">
      <c r="A4" s="444" t="s">
        <v>146</v>
      </c>
      <c r="B4" s="441" t="s">
        <v>200</v>
      </c>
      <c r="C4" s="238"/>
      <c r="D4" s="239"/>
      <c r="E4" s="238" t="s">
        <v>201</v>
      </c>
      <c r="F4" s="238"/>
      <c r="G4" s="239"/>
      <c r="H4" s="238" t="s">
        <v>202</v>
      </c>
      <c r="I4" s="238"/>
      <c r="J4" s="239"/>
    </row>
    <row r="5" spans="1:13" s="236" customFormat="1" ht="22.5">
      <c r="A5" s="449" t="s">
        <v>203</v>
      </c>
      <c r="B5" s="450" t="s">
        <v>204</v>
      </c>
      <c r="C5" s="450" t="s">
        <v>205</v>
      </c>
      <c r="D5" s="450" t="s">
        <v>206</v>
      </c>
      <c r="E5" s="450" t="s">
        <v>207</v>
      </c>
      <c r="F5" s="450" t="s">
        <v>205</v>
      </c>
      <c r="G5" s="450" t="s">
        <v>208</v>
      </c>
      <c r="H5" s="450" t="s">
        <v>207</v>
      </c>
      <c r="I5" s="450" t="s">
        <v>205</v>
      </c>
      <c r="J5" s="450" t="s">
        <v>206</v>
      </c>
    </row>
    <row r="6" spans="1:13" s="236" customFormat="1" ht="11.25" hidden="1">
      <c r="A6" s="242" t="s">
        <v>209</v>
      </c>
      <c r="B6" s="451">
        <v>11649419</v>
      </c>
      <c r="C6" s="452">
        <v>3524522</v>
      </c>
      <c r="D6" s="453">
        <v>3305</v>
      </c>
      <c r="E6" s="452">
        <v>414104</v>
      </c>
      <c r="F6" s="454">
        <v>4293089</v>
      </c>
      <c r="G6" s="455">
        <v>96</v>
      </c>
      <c r="H6" s="454" t="s">
        <v>36</v>
      </c>
      <c r="I6" s="454" t="s">
        <v>36</v>
      </c>
      <c r="J6" s="455" t="s">
        <v>36</v>
      </c>
    </row>
    <row r="7" spans="1:13" s="236" customFormat="1" ht="11.25" hidden="1">
      <c r="A7" s="247" t="s">
        <v>210</v>
      </c>
      <c r="B7" s="456">
        <v>11722261</v>
      </c>
      <c r="C7" s="457">
        <v>3530557</v>
      </c>
      <c r="D7" s="458">
        <v>3320</v>
      </c>
      <c r="E7" s="457">
        <v>411063</v>
      </c>
      <c r="F7" s="459">
        <v>4238164</v>
      </c>
      <c r="G7" s="460">
        <v>96</v>
      </c>
      <c r="H7" s="459" t="s">
        <v>36</v>
      </c>
      <c r="I7" s="459" t="s">
        <v>36</v>
      </c>
      <c r="J7" s="460" t="s">
        <v>36</v>
      </c>
    </row>
    <row r="8" spans="1:13" s="236" customFormat="1" ht="11.25" hidden="1">
      <c r="A8" s="247" t="s">
        <v>211</v>
      </c>
      <c r="B8" s="456">
        <v>77453721</v>
      </c>
      <c r="C8" s="457">
        <v>3601586</v>
      </c>
      <c r="D8" s="458">
        <v>21505</v>
      </c>
      <c r="E8" s="457">
        <v>1643550</v>
      </c>
      <c r="F8" s="459">
        <v>4448290</v>
      </c>
      <c r="G8" s="460">
        <v>369</v>
      </c>
      <c r="H8" s="459" t="s">
        <v>212</v>
      </c>
      <c r="I8" s="459" t="s">
        <v>36</v>
      </c>
      <c r="J8" s="460" t="s">
        <v>36</v>
      </c>
    </row>
    <row r="9" spans="1:13" s="236" customFormat="1" ht="11.25" hidden="1">
      <c r="A9" s="247">
        <v>7</v>
      </c>
      <c r="B9" s="456">
        <v>6952514</v>
      </c>
      <c r="C9" s="457">
        <v>3678091</v>
      </c>
      <c r="D9" s="458">
        <v>1890</v>
      </c>
      <c r="E9" s="457">
        <v>1587185</v>
      </c>
      <c r="F9" s="459">
        <v>4399656</v>
      </c>
      <c r="G9" s="460">
        <v>360</v>
      </c>
      <c r="H9" s="459" t="s">
        <v>36</v>
      </c>
      <c r="I9" s="459" t="s">
        <v>36</v>
      </c>
      <c r="J9" s="460" t="s">
        <v>36</v>
      </c>
    </row>
    <row r="10" spans="1:13" s="236" customFormat="1" ht="18" hidden="1" customHeight="1">
      <c r="A10" s="461" t="s">
        <v>213</v>
      </c>
      <c r="B10" s="462">
        <v>80254973</v>
      </c>
      <c r="C10" s="463">
        <v>3739639</v>
      </c>
      <c r="D10" s="464">
        <v>21460</v>
      </c>
      <c r="E10" s="462">
        <v>1449023</v>
      </c>
      <c r="F10" s="466">
        <v>4570087</v>
      </c>
      <c r="G10" s="467">
        <v>317</v>
      </c>
      <c r="H10" s="465" t="s">
        <v>212</v>
      </c>
      <c r="I10" s="466" t="s">
        <v>36</v>
      </c>
      <c r="J10" s="467" t="s">
        <v>36</v>
      </c>
    </row>
    <row r="11" spans="1:13" s="236" customFormat="1" ht="18" hidden="1" customHeight="1">
      <c r="A11" s="468">
        <v>9</v>
      </c>
      <c r="B11" s="469">
        <v>102959167</v>
      </c>
      <c r="C11" s="470">
        <v>3804914</v>
      </c>
      <c r="D11" s="471">
        <v>27059</v>
      </c>
      <c r="E11" s="469">
        <v>1670845</v>
      </c>
      <c r="F11" s="473">
        <v>4530978</v>
      </c>
      <c r="G11" s="474">
        <v>368</v>
      </c>
      <c r="H11" s="472">
        <v>4594</v>
      </c>
      <c r="I11" s="473">
        <v>208630</v>
      </c>
      <c r="J11" s="474">
        <v>22</v>
      </c>
    </row>
    <row r="12" spans="1:13" s="236" customFormat="1" ht="18" hidden="1" customHeight="1">
      <c r="A12" s="475" t="s">
        <v>214</v>
      </c>
      <c r="B12" s="476">
        <v>104527774</v>
      </c>
      <c r="C12" s="477">
        <v>3887416</v>
      </c>
      <c r="D12" s="478">
        <v>26888</v>
      </c>
      <c r="E12" s="476">
        <v>1573896</v>
      </c>
      <c r="F12" s="480">
        <v>4609508</v>
      </c>
      <c r="G12" s="481">
        <v>341</v>
      </c>
      <c r="H12" s="479">
        <v>4584</v>
      </c>
      <c r="I12" s="480">
        <v>208171</v>
      </c>
      <c r="J12" s="481">
        <v>22</v>
      </c>
    </row>
    <row r="13" spans="1:13" s="236" customFormat="1" ht="18" hidden="1" customHeight="1">
      <c r="A13" s="252" t="s">
        <v>215</v>
      </c>
      <c r="B13" s="456">
        <v>104943191</v>
      </c>
      <c r="C13" s="457">
        <v>3919895</v>
      </c>
      <c r="D13" s="458">
        <v>26771</v>
      </c>
      <c r="E13" s="456">
        <v>1543522</v>
      </c>
      <c r="F13" s="459">
        <v>4582811</v>
      </c>
      <c r="G13" s="460">
        <v>336</v>
      </c>
      <c r="H13" s="482">
        <v>4501</v>
      </c>
      <c r="I13" s="459">
        <v>204410</v>
      </c>
      <c r="J13" s="460">
        <v>22</v>
      </c>
    </row>
    <row r="14" spans="1:13" s="236" customFormat="1" ht="18" hidden="1" customHeight="1">
      <c r="A14" s="247" t="s">
        <v>216</v>
      </c>
      <c r="B14" s="456">
        <v>100923437</v>
      </c>
      <c r="C14" s="457">
        <v>3955423</v>
      </c>
      <c r="D14" s="458">
        <v>25515</v>
      </c>
      <c r="E14" s="456">
        <v>1462050</v>
      </c>
      <c r="F14" s="459">
        <v>4556548</v>
      </c>
      <c r="G14" s="460">
        <v>320</v>
      </c>
      <c r="H14" s="482">
        <v>4501</v>
      </c>
      <c r="I14" s="459">
        <v>204410</v>
      </c>
      <c r="J14" s="460">
        <v>22</v>
      </c>
    </row>
    <row r="15" spans="1:13" s="236" customFormat="1" ht="18" hidden="1" customHeight="1">
      <c r="A15" s="247">
        <v>13</v>
      </c>
      <c r="B15" s="456">
        <v>100976390</v>
      </c>
      <c r="C15" s="457">
        <v>3962338</v>
      </c>
      <c r="D15" s="458">
        <v>25484</v>
      </c>
      <c r="E15" s="456">
        <v>1414960</v>
      </c>
      <c r="F15" s="459">
        <v>4518200</v>
      </c>
      <c r="G15" s="460">
        <v>313</v>
      </c>
      <c r="H15" s="482">
        <v>4671</v>
      </c>
      <c r="I15" s="459">
        <v>212107</v>
      </c>
      <c r="J15" s="460">
        <v>22</v>
      </c>
    </row>
    <row r="16" spans="1:13" s="236" customFormat="1" ht="18" hidden="1" customHeight="1">
      <c r="A16" s="247">
        <v>14</v>
      </c>
      <c r="B16" s="456">
        <v>101589876</v>
      </c>
      <c r="C16" s="457">
        <v>4005023</v>
      </c>
      <c r="D16" s="458">
        <v>25365</v>
      </c>
      <c r="E16" s="456">
        <v>1360762</v>
      </c>
      <c r="F16" s="459">
        <v>4491718</v>
      </c>
      <c r="G16" s="460">
        <v>302</v>
      </c>
      <c r="H16" s="482">
        <v>4671</v>
      </c>
      <c r="I16" s="459">
        <v>212107</v>
      </c>
      <c r="J16" s="460">
        <v>22</v>
      </c>
    </row>
    <row r="17" spans="1:10" s="236" customFormat="1" ht="18" customHeight="1">
      <c r="A17" s="489" t="s">
        <v>103</v>
      </c>
      <c r="B17" s="490">
        <v>96782639</v>
      </c>
      <c r="C17" s="491">
        <v>4451169</v>
      </c>
      <c r="D17" s="492">
        <v>21743</v>
      </c>
      <c r="E17" s="491">
        <v>1108753</v>
      </c>
      <c r="F17" s="491">
        <v>5714306</v>
      </c>
      <c r="G17" s="492">
        <v>194</v>
      </c>
      <c r="H17" s="491">
        <v>6079</v>
      </c>
      <c r="I17" s="491">
        <v>275848</v>
      </c>
      <c r="J17" s="492">
        <v>22</v>
      </c>
    </row>
    <row r="18" spans="1:10" s="236" customFormat="1" ht="18" customHeight="1">
      <c r="A18" s="483">
        <v>26</v>
      </c>
      <c r="B18" s="484">
        <v>98016143</v>
      </c>
      <c r="C18" s="485">
        <v>4518972</v>
      </c>
      <c r="D18" s="486">
        <v>21690</v>
      </c>
      <c r="E18" s="485">
        <v>1077511</v>
      </c>
      <c r="F18" s="485">
        <v>5684534</v>
      </c>
      <c r="G18" s="486">
        <v>190</v>
      </c>
      <c r="H18" s="485">
        <v>6063</v>
      </c>
      <c r="I18" s="485">
        <v>275134</v>
      </c>
      <c r="J18" s="486">
        <v>22</v>
      </c>
    </row>
    <row r="19" spans="1:10" s="236" customFormat="1" ht="18" customHeight="1">
      <c r="A19" s="483">
        <v>27</v>
      </c>
      <c r="B19" s="484">
        <v>97795123</v>
      </c>
      <c r="C19" s="485">
        <v>4576569</v>
      </c>
      <c r="D19" s="486">
        <v>21369</v>
      </c>
      <c r="E19" s="485">
        <v>978343</v>
      </c>
      <c r="F19" s="485">
        <v>5632326</v>
      </c>
      <c r="G19" s="486">
        <v>174</v>
      </c>
      <c r="H19" s="485">
        <v>6064</v>
      </c>
      <c r="I19" s="485">
        <v>275027</v>
      </c>
      <c r="J19" s="486">
        <v>22</v>
      </c>
    </row>
    <row r="20" spans="1:10" s="236" customFormat="1" ht="18" customHeight="1">
      <c r="A20" s="483">
        <v>28</v>
      </c>
      <c r="B20" s="484">
        <v>98551920</v>
      </c>
      <c r="C20" s="485">
        <v>4610307</v>
      </c>
      <c r="D20" s="486">
        <v>21376</v>
      </c>
      <c r="E20" s="485">
        <v>930133</v>
      </c>
      <c r="F20" s="485">
        <v>5645703</v>
      </c>
      <c r="G20" s="486">
        <v>165</v>
      </c>
      <c r="H20" s="485">
        <v>5995</v>
      </c>
      <c r="I20" s="485">
        <v>271881</v>
      </c>
      <c r="J20" s="486">
        <v>22</v>
      </c>
    </row>
    <row r="21" spans="1:10" s="236" customFormat="1" ht="18" customHeight="1">
      <c r="A21" s="483">
        <v>29</v>
      </c>
      <c r="B21" s="484">
        <v>99770378</v>
      </c>
      <c r="C21" s="485">
        <v>4669316</v>
      </c>
      <c r="D21" s="486">
        <v>21367</v>
      </c>
      <c r="E21" s="485">
        <v>928558</v>
      </c>
      <c r="F21" s="485">
        <v>5581292</v>
      </c>
      <c r="G21" s="486">
        <v>166</v>
      </c>
      <c r="H21" s="485">
        <v>5817</v>
      </c>
      <c r="I21" s="485">
        <v>263812</v>
      </c>
      <c r="J21" s="486">
        <v>22</v>
      </c>
    </row>
    <row r="22" spans="1:10" s="236" customFormat="1" ht="18" customHeight="1">
      <c r="A22" s="483">
        <v>30</v>
      </c>
      <c r="B22" s="860">
        <v>108654644</v>
      </c>
      <c r="C22" s="861">
        <v>4715272</v>
      </c>
      <c r="D22" s="862">
        <f>B22*1000/C22</f>
        <v>23043.133884959341</v>
      </c>
      <c r="E22" s="860">
        <v>934722</v>
      </c>
      <c r="F22" s="861">
        <v>5548080</v>
      </c>
      <c r="G22" s="862">
        <f>E22*1000/F22</f>
        <v>168.4766621966518</v>
      </c>
      <c r="H22" s="860">
        <v>5803</v>
      </c>
      <c r="I22" s="861">
        <v>263192</v>
      </c>
      <c r="J22" s="862">
        <f>H22*1000/I22</f>
        <v>22.048542508890847</v>
      </c>
    </row>
    <row r="23" spans="1:10" s="236" customFormat="1" ht="18" customHeight="1">
      <c r="A23" s="483" t="s">
        <v>217</v>
      </c>
      <c r="B23" s="860">
        <v>110951860</v>
      </c>
      <c r="C23" s="861">
        <v>4875684</v>
      </c>
      <c r="D23" s="862">
        <f>B23*1000/C23</f>
        <v>22756.163032714998</v>
      </c>
      <c r="E23" s="860">
        <v>913146</v>
      </c>
      <c r="F23" s="861">
        <v>5526158</v>
      </c>
      <c r="G23" s="862">
        <f>E23*1000/F23</f>
        <v>165.24066087144089</v>
      </c>
      <c r="H23" s="860">
        <v>5765</v>
      </c>
      <c r="I23" s="861">
        <v>261478</v>
      </c>
      <c r="J23" s="862">
        <f t="shared" ref="J23:J24" si="0">H23*1000/I23</f>
        <v>22.047743978460904</v>
      </c>
    </row>
    <row r="24" spans="1:10" s="236" customFormat="1" ht="18" customHeight="1">
      <c r="A24" s="483">
        <v>2</v>
      </c>
      <c r="B24" s="860">
        <v>111739137</v>
      </c>
      <c r="C24" s="861">
        <v>4912981</v>
      </c>
      <c r="D24" s="862">
        <f>B24*1000/C24</f>
        <v>22743.653394955119</v>
      </c>
      <c r="E24" s="860">
        <v>891376</v>
      </c>
      <c r="F24" s="861">
        <v>5504270</v>
      </c>
      <c r="G24" s="862">
        <f>E24*1000/F24</f>
        <v>161.94263726161688</v>
      </c>
      <c r="H24" s="860">
        <v>5409</v>
      </c>
      <c r="I24" s="861">
        <v>245299</v>
      </c>
      <c r="J24" s="862">
        <f t="shared" si="0"/>
        <v>22.050640239055195</v>
      </c>
    </row>
    <row r="25" spans="1:10" s="236" customFormat="1" ht="18" customHeight="1">
      <c r="A25" s="483">
        <v>3</v>
      </c>
      <c r="B25" s="860">
        <v>169103556</v>
      </c>
      <c r="C25" s="861">
        <v>4941247</v>
      </c>
      <c r="D25" s="862">
        <f>B25*1000/C25</f>
        <v>34222.850223840258</v>
      </c>
      <c r="E25" s="860">
        <v>1123129</v>
      </c>
      <c r="F25" s="861">
        <v>5483557</v>
      </c>
      <c r="G25" s="862">
        <f>E25*1000/F25</f>
        <v>204.81760288075787</v>
      </c>
      <c r="H25" s="860">
        <v>0</v>
      </c>
      <c r="I25" s="861">
        <v>0</v>
      </c>
      <c r="J25" s="862">
        <v>0</v>
      </c>
    </row>
    <row r="26" spans="1:10" s="236" customFormat="1" ht="18" customHeight="1">
      <c r="A26" s="488">
        <v>4</v>
      </c>
      <c r="B26" s="863">
        <v>172200402</v>
      </c>
      <c r="C26" s="864">
        <v>5029721</v>
      </c>
      <c r="D26" s="865">
        <f>B26*1000/C26</f>
        <v>34236.571372447892</v>
      </c>
      <c r="E26" s="863">
        <v>1032781</v>
      </c>
      <c r="F26" s="864">
        <v>5368621</v>
      </c>
      <c r="G26" s="865">
        <f>E26*1000/F26</f>
        <v>192.37360953585659</v>
      </c>
      <c r="H26" s="863">
        <v>0</v>
      </c>
      <c r="I26" s="864">
        <v>0</v>
      </c>
      <c r="J26" s="865">
        <v>0</v>
      </c>
    </row>
    <row r="27" spans="1:10" s="236" customFormat="1" ht="9.75" customHeight="1"/>
    <row r="28" spans="1:10" s="236" customFormat="1" ht="20.25" customHeight="1">
      <c r="A28" s="493" t="s">
        <v>218</v>
      </c>
      <c r="B28" s="441" t="s">
        <v>219</v>
      </c>
      <c r="C28" s="238"/>
      <c r="D28" s="239"/>
      <c r="E28" s="238" t="s">
        <v>220</v>
      </c>
      <c r="F28" s="238"/>
      <c r="G28" s="239"/>
      <c r="H28" s="494"/>
      <c r="I28" s="494"/>
      <c r="J28" s="494"/>
    </row>
    <row r="29" spans="1:10" s="236" customFormat="1" ht="22.5">
      <c r="A29" s="449" t="s">
        <v>203</v>
      </c>
      <c r="B29" s="450" t="s">
        <v>221</v>
      </c>
      <c r="C29" s="450" t="s">
        <v>205</v>
      </c>
      <c r="D29" s="450" t="s">
        <v>222</v>
      </c>
      <c r="E29" s="450" t="s">
        <v>207</v>
      </c>
      <c r="F29" s="450" t="s">
        <v>205</v>
      </c>
      <c r="G29" s="450" t="s">
        <v>206</v>
      </c>
      <c r="H29" s="495"/>
      <c r="I29" s="495"/>
      <c r="J29" s="495"/>
    </row>
    <row r="30" spans="1:10" s="236" customFormat="1" ht="11.25" hidden="1">
      <c r="A30" s="242" t="s">
        <v>209</v>
      </c>
      <c r="B30" s="496">
        <v>40222</v>
      </c>
      <c r="C30" s="491">
        <v>1396992</v>
      </c>
      <c r="D30" s="492">
        <v>28</v>
      </c>
      <c r="E30" s="491">
        <v>3213631</v>
      </c>
      <c r="F30" s="497">
        <v>15237015</v>
      </c>
      <c r="G30" s="492">
        <v>210</v>
      </c>
      <c r="H30" s="498"/>
      <c r="I30" s="498"/>
      <c r="J30" s="498"/>
    </row>
    <row r="31" spans="1:10" s="236" customFormat="1" ht="11.25" hidden="1">
      <c r="A31" s="247" t="s">
        <v>210</v>
      </c>
      <c r="B31" s="499">
        <v>43052</v>
      </c>
      <c r="C31" s="485">
        <v>1390598</v>
      </c>
      <c r="D31" s="486">
        <v>30</v>
      </c>
      <c r="E31" s="485">
        <v>3311463</v>
      </c>
      <c r="F31" s="487">
        <v>15238176</v>
      </c>
      <c r="G31" s="486">
        <v>217</v>
      </c>
      <c r="H31" s="498"/>
      <c r="I31" s="498"/>
      <c r="J31" s="498"/>
    </row>
    <row r="32" spans="1:10" s="236" customFormat="1" ht="11.25" hidden="1">
      <c r="A32" s="247" t="s">
        <v>211</v>
      </c>
      <c r="B32" s="499">
        <v>1897786</v>
      </c>
      <c r="C32" s="485">
        <v>1373886</v>
      </c>
      <c r="D32" s="486">
        <v>1381</v>
      </c>
      <c r="E32" s="485">
        <v>20241495</v>
      </c>
      <c r="F32" s="487">
        <v>14929299</v>
      </c>
      <c r="G32" s="486">
        <v>1355</v>
      </c>
      <c r="H32" s="498"/>
      <c r="I32" s="498"/>
      <c r="J32" s="498"/>
    </row>
    <row r="33" spans="1:10" s="236" customFormat="1" ht="11.25" hidden="1">
      <c r="A33" s="247">
        <v>7</v>
      </c>
      <c r="B33" s="499">
        <v>52214</v>
      </c>
      <c r="C33" s="485">
        <v>2050801</v>
      </c>
      <c r="D33" s="486">
        <v>25</v>
      </c>
      <c r="E33" s="485">
        <v>17609947</v>
      </c>
      <c r="F33" s="487">
        <v>14154214</v>
      </c>
      <c r="G33" s="486">
        <v>1244</v>
      </c>
      <c r="H33" s="498"/>
      <c r="I33" s="498"/>
      <c r="J33" s="498"/>
    </row>
    <row r="34" spans="1:10" s="236" customFormat="1" ht="18" hidden="1" customHeight="1">
      <c r="A34" s="500" t="s">
        <v>213</v>
      </c>
      <c r="B34" s="501">
        <v>48865</v>
      </c>
      <c r="C34" s="502">
        <v>1962821</v>
      </c>
      <c r="D34" s="503">
        <v>24</v>
      </c>
      <c r="E34" s="504">
        <v>17582704</v>
      </c>
      <c r="F34" s="505">
        <v>13815515</v>
      </c>
      <c r="G34" s="503">
        <v>1272</v>
      </c>
      <c r="H34" s="498"/>
      <c r="I34" s="498"/>
      <c r="J34" s="498"/>
    </row>
    <row r="35" spans="1:10" s="236" customFormat="1" ht="18" hidden="1" customHeight="1">
      <c r="A35" s="247">
        <v>9</v>
      </c>
      <c r="B35" s="506">
        <v>47366</v>
      </c>
      <c r="C35" s="507">
        <v>1669243</v>
      </c>
      <c r="D35" s="508">
        <v>28</v>
      </c>
      <c r="E35" s="509">
        <v>17858632</v>
      </c>
      <c r="F35" s="510">
        <v>13856226</v>
      </c>
      <c r="G35" s="508">
        <v>1288</v>
      </c>
      <c r="H35" s="498"/>
      <c r="I35" s="498"/>
      <c r="J35" s="498"/>
    </row>
    <row r="36" spans="1:10" s="236" customFormat="1" ht="18" hidden="1" customHeight="1">
      <c r="A36" s="511" t="s">
        <v>214</v>
      </c>
      <c r="B36" s="512">
        <v>48983</v>
      </c>
      <c r="C36" s="513">
        <v>1741455</v>
      </c>
      <c r="D36" s="514">
        <v>28</v>
      </c>
      <c r="E36" s="515">
        <v>16791213</v>
      </c>
      <c r="F36" s="516">
        <v>13517472</v>
      </c>
      <c r="G36" s="514">
        <v>1242</v>
      </c>
      <c r="H36" s="498"/>
      <c r="I36" s="498"/>
      <c r="J36" s="498"/>
    </row>
    <row r="37" spans="1:10" s="236" customFormat="1" ht="18" hidden="1" customHeight="1">
      <c r="A37" s="252" t="s">
        <v>215</v>
      </c>
      <c r="B37" s="499">
        <v>48736</v>
      </c>
      <c r="C37" s="485">
        <v>1728418</v>
      </c>
      <c r="D37" s="486">
        <v>28</v>
      </c>
      <c r="E37" s="484">
        <v>16747722</v>
      </c>
      <c r="F37" s="487">
        <v>13475782</v>
      </c>
      <c r="G37" s="486">
        <v>1242</v>
      </c>
      <c r="H37" s="498"/>
      <c r="I37" s="498"/>
      <c r="J37" s="498"/>
    </row>
    <row r="38" spans="1:10" s="236" customFormat="1" ht="18" hidden="1" customHeight="1">
      <c r="A38" s="242" t="s">
        <v>216</v>
      </c>
      <c r="B38" s="499">
        <v>48764</v>
      </c>
      <c r="C38" s="485">
        <v>1719555</v>
      </c>
      <c r="D38" s="486">
        <v>28</v>
      </c>
      <c r="E38" s="484">
        <v>16537798</v>
      </c>
      <c r="F38" s="487">
        <v>13432011</v>
      </c>
      <c r="G38" s="486">
        <v>1231</v>
      </c>
      <c r="H38" s="498"/>
      <c r="I38" s="498"/>
      <c r="J38" s="498"/>
    </row>
    <row r="39" spans="1:10" s="236" customFormat="1" ht="18" hidden="1" customHeight="1">
      <c r="A39" s="247">
        <v>13</v>
      </c>
      <c r="B39" s="499">
        <v>48675</v>
      </c>
      <c r="C39" s="485">
        <v>1714559</v>
      </c>
      <c r="D39" s="486">
        <v>28</v>
      </c>
      <c r="E39" s="484">
        <v>16309478</v>
      </c>
      <c r="F39" s="487">
        <v>13348419</v>
      </c>
      <c r="G39" s="486">
        <v>1221</v>
      </c>
      <c r="H39" s="498"/>
    </row>
    <row r="40" spans="1:10" s="236" customFormat="1" ht="18" hidden="1" customHeight="1">
      <c r="A40" s="247">
        <v>14</v>
      </c>
      <c r="B40" s="499">
        <v>48405</v>
      </c>
      <c r="C40" s="485">
        <v>1702941</v>
      </c>
      <c r="D40" s="486">
        <v>28</v>
      </c>
      <c r="E40" s="484">
        <v>16272489</v>
      </c>
      <c r="F40" s="487">
        <v>13302929</v>
      </c>
      <c r="G40" s="486">
        <v>1223</v>
      </c>
      <c r="H40" s="498"/>
      <c r="I40" s="498"/>
      <c r="J40" s="447"/>
    </row>
    <row r="41" spans="1:10" s="236" customFormat="1" ht="18" customHeight="1">
      <c r="A41" s="489">
        <v>25</v>
      </c>
      <c r="B41" s="490">
        <v>39520</v>
      </c>
      <c r="C41" s="491">
        <v>1690588</v>
      </c>
      <c r="D41" s="492">
        <v>23</v>
      </c>
      <c r="E41" s="491">
        <v>53624445</v>
      </c>
      <c r="F41" s="491">
        <v>11043645</v>
      </c>
      <c r="G41" s="492">
        <v>4856</v>
      </c>
      <c r="H41" s="498"/>
      <c r="I41" s="498"/>
    </row>
    <row r="42" spans="1:10" s="236" customFormat="1" ht="18" customHeight="1">
      <c r="A42" s="483">
        <v>26</v>
      </c>
      <c r="B42" s="484">
        <v>39395</v>
      </c>
      <c r="C42" s="485">
        <v>1684722</v>
      </c>
      <c r="D42" s="486">
        <v>23</v>
      </c>
      <c r="E42" s="485">
        <v>53265234</v>
      </c>
      <c r="F42" s="485">
        <v>10963934</v>
      </c>
      <c r="G42" s="486">
        <v>4858</v>
      </c>
      <c r="H42" s="498"/>
      <c r="I42" s="498"/>
    </row>
    <row r="43" spans="1:10" s="236" customFormat="1" ht="18" customHeight="1">
      <c r="A43" s="483">
        <v>27</v>
      </c>
      <c r="B43" s="484">
        <v>38665</v>
      </c>
      <c r="C43" s="485">
        <v>1670311</v>
      </c>
      <c r="D43" s="486">
        <v>23</v>
      </c>
      <c r="E43" s="485">
        <v>53290026</v>
      </c>
      <c r="F43" s="485">
        <v>10952477</v>
      </c>
      <c r="G43" s="486">
        <v>4866</v>
      </c>
      <c r="H43" s="498"/>
      <c r="I43" s="498"/>
    </row>
    <row r="44" spans="1:10" s="236" customFormat="1" ht="18" customHeight="1">
      <c r="A44" s="483">
        <v>28</v>
      </c>
      <c r="B44" s="484">
        <v>38370</v>
      </c>
      <c r="C44" s="485">
        <v>1658423</v>
      </c>
      <c r="D44" s="486">
        <v>23</v>
      </c>
      <c r="E44" s="485">
        <v>53073230</v>
      </c>
      <c r="F44" s="485">
        <v>10893738</v>
      </c>
      <c r="G44" s="486">
        <v>4872</v>
      </c>
      <c r="H44" s="498"/>
      <c r="I44" s="498"/>
    </row>
    <row r="45" spans="1:10" s="236" customFormat="1" ht="18" customHeight="1">
      <c r="A45" s="483">
        <v>29</v>
      </c>
      <c r="B45" s="484">
        <v>37821</v>
      </c>
      <c r="C45" s="485">
        <v>1634305</v>
      </c>
      <c r="D45" s="486">
        <v>23</v>
      </c>
      <c r="E45" s="485">
        <v>53060541</v>
      </c>
      <c r="F45" s="485">
        <v>10886100</v>
      </c>
      <c r="G45" s="486">
        <v>4874</v>
      </c>
      <c r="H45" s="498"/>
      <c r="I45" s="498"/>
    </row>
    <row r="46" spans="1:10" s="236" customFormat="1" ht="18" customHeight="1">
      <c r="A46" s="483">
        <v>30</v>
      </c>
      <c r="B46" s="860">
        <v>37751</v>
      </c>
      <c r="C46" s="861">
        <v>1631437</v>
      </c>
      <c r="D46" s="862">
        <f>B46*1000/C46</f>
        <v>23.139722833305854</v>
      </c>
      <c r="E46" s="860">
        <v>71684882</v>
      </c>
      <c r="F46" s="861">
        <v>10855306</v>
      </c>
      <c r="G46" s="862">
        <f>E46*1000/F46</f>
        <v>6603.672158113277</v>
      </c>
      <c r="H46" s="498"/>
      <c r="I46" s="498"/>
    </row>
    <row r="47" spans="1:10" s="236" customFormat="1" ht="18" customHeight="1">
      <c r="A47" s="483" t="s">
        <v>140</v>
      </c>
      <c r="B47" s="860">
        <v>37414</v>
      </c>
      <c r="C47" s="861">
        <v>1619071</v>
      </c>
      <c r="D47" s="862">
        <f t="shared" ref="D47:D50" si="1">B47*1000/C47</f>
        <v>23.108313347592539</v>
      </c>
      <c r="E47" s="860">
        <v>71146946</v>
      </c>
      <c r="F47" s="861">
        <v>10718963</v>
      </c>
      <c r="G47" s="862">
        <f t="shared" ref="G47:G50" si="2">E47*1000/F47</f>
        <v>6637.4840551273473</v>
      </c>
      <c r="H47" s="498"/>
      <c r="I47" s="498"/>
    </row>
    <row r="48" spans="1:10" s="236" customFormat="1" ht="18" customHeight="1">
      <c r="A48" s="483">
        <v>2</v>
      </c>
      <c r="B48" s="860">
        <v>37718</v>
      </c>
      <c r="C48" s="861">
        <v>1646791</v>
      </c>
      <c r="D48" s="862">
        <f t="shared" si="1"/>
        <v>22.903938629735041</v>
      </c>
      <c r="E48" s="860">
        <v>71310820</v>
      </c>
      <c r="F48" s="861">
        <v>10685415</v>
      </c>
      <c r="G48" s="862">
        <f t="shared" si="2"/>
        <v>6673.6593758875997</v>
      </c>
      <c r="H48" s="498"/>
      <c r="I48" s="498"/>
    </row>
    <row r="49" spans="1:9" s="236" customFormat="1" ht="18" customHeight="1">
      <c r="A49" s="483">
        <v>3</v>
      </c>
      <c r="B49" s="860">
        <v>41403</v>
      </c>
      <c r="C49" s="861">
        <v>1882219</v>
      </c>
      <c r="D49" s="862">
        <f t="shared" si="1"/>
        <v>21.996908967553722</v>
      </c>
      <c r="E49" s="860">
        <v>95433394</v>
      </c>
      <c r="F49" s="861">
        <v>10663776</v>
      </c>
      <c r="G49" s="862">
        <f t="shared" si="2"/>
        <v>8949.3059494122899</v>
      </c>
      <c r="H49" s="498"/>
      <c r="I49" s="498"/>
    </row>
    <row r="50" spans="1:9" s="236" customFormat="1" ht="18" customHeight="1">
      <c r="A50" s="488">
        <v>4</v>
      </c>
      <c r="B50" s="863">
        <v>41338</v>
      </c>
      <c r="C50" s="864">
        <v>1879303</v>
      </c>
      <c r="D50" s="865">
        <f t="shared" si="1"/>
        <v>21.99645294026562</v>
      </c>
      <c r="E50" s="863">
        <v>96282571</v>
      </c>
      <c r="F50" s="864">
        <v>10680374</v>
      </c>
      <c r="G50" s="865">
        <f t="shared" si="2"/>
        <v>9014.9063132058855</v>
      </c>
      <c r="H50" s="498"/>
      <c r="I50" s="498"/>
    </row>
    <row r="51" spans="1:9" ht="21.75" customHeight="1">
      <c r="A51" s="1" t="s">
        <v>223</v>
      </c>
      <c r="G51" s="447" t="s">
        <v>224</v>
      </c>
      <c r="I51" s="63"/>
    </row>
  </sheetData>
  <mergeCells count="1">
    <mergeCell ref="A2:J2"/>
  </mergeCells>
  <phoneticPr fontId="3"/>
  <printOptions verticalCentered="1"/>
  <pageMargins left="1.1811023622047245" right="0.59055118110236227" top="0.35433070866141736" bottom="0.39370078740157483" header="0" footer="0"/>
  <pageSetup paperSize="9" scale="115" orientation="landscape" verticalDpi="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目次</vt:lpstr>
      <vt:lpstr>1</vt:lpstr>
      <vt:lpstr>2</vt:lpstr>
      <vt:lpstr>3</vt:lpstr>
      <vt:lpstr>4</vt:lpstr>
      <vt:lpstr>5 </vt:lpstr>
      <vt:lpstr>6</vt:lpstr>
      <vt:lpstr>7</vt:lpstr>
      <vt:lpstr>８</vt:lpstr>
      <vt:lpstr>9</vt:lpstr>
      <vt:lpstr>1０</vt:lpstr>
      <vt:lpstr>11</vt:lpstr>
      <vt:lpstr>12</vt:lpstr>
      <vt:lpstr>１３</vt:lpstr>
      <vt:lpstr>14</vt:lpstr>
      <vt:lpstr>１５</vt:lpstr>
      <vt:lpstr>１６</vt:lpstr>
      <vt:lpstr>17</vt:lpstr>
      <vt:lpstr>18</vt:lpstr>
      <vt:lpstr>19</vt:lpstr>
      <vt:lpstr>20</vt:lpstr>
      <vt:lpstr>21</vt:lpstr>
      <vt:lpstr>'1'!Print_Area</vt:lpstr>
      <vt:lpstr>'1０'!Print_Area</vt:lpstr>
      <vt:lpstr>'14'!Print_Area</vt:lpstr>
      <vt:lpstr>'１５'!Print_Area</vt:lpstr>
      <vt:lpstr>'１６'!Print_Area</vt:lpstr>
      <vt:lpstr>'17'!Print_Area</vt:lpstr>
      <vt:lpstr>'18'!Print_Area</vt:lpstr>
      <vt:lpstr>'19'!Print_Area</vt:lpstr>
      <vt:lpstr>'2'!Print_Area</vt:lpstr>
      <vt:lpstr>'20'!Print_Area</vt:lpstr>
      <vt:lpstr>'21'!Print_Area</vt:lpstr>
      <vt:lpstr>'3'!Print_Area</vt:lpstr>
      <vt:lpstr>'4'!Print_Area</vt:lpstr>
      <vt:lpstr>'5 '!Print_Area</vt:lpstr>
      <vt:lpstr>'6'!Print_Area</vt:lpstr>
      <vt:lpstr>'7'!Print_Area</vt:lpstr>
      <vt:lpstr>'８'!Print_Area</vt:lpstr>
      <vt:lpstr>'9'!Print_Area</vt:lpstr>
      <vt:lpstr>'1'!Print_Titles</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2024-03-20T23:46:28Z</cp:lastPrinted>
  <dcterms:created xsi:type="dcterms:W3CDTF">2024-01-31T07:54:01Z</dcterms:created>
  <dcterms:modified xsi:type="dcterms:W3CDTF">2024-04-11T06:46:32Z</dcterms:modified>
</cp:coreProperties>
</file>